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K55" i="1" l="1"/>
  <c r="I75" i="1" s="1"/>
  <c r="K75" i="1" s="1"/>
  <c r="L24" i="1"/>
  <c r="L29" i="1" s="1"/>
  <c r="K29" i="1"/>
  <c r="I71" i="1" s="1"/>
  <c r="K71" i="1" s="1"/>
  <c r="K70" i="1"/>
  <c r="L21" i="1"/>
  <c r="L34" i="1"/>
  <c r="L55" i="1"/>
  <c r="I72" i="1" l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<sst xmlns="http://schemas.openxmlformats.org/spreadsheetml/2006/main" count="255" uniqueCount="207">
  <si>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</si>
  <si>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</si>
  <si>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</si>
  <si>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</si>
  <si>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</si>
  <si>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</si>
  <si>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</si>
  <si>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</si>
  <si>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</si>
  <si>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</si>
  <si>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</si>
  <si>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</si>
  <si>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</si>
  <si>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</si>
  <si>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</si>
  <si>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</si>
  <si>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</si>
  <si>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</si>
  <si>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</si>
  <si>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</si>
  <si>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</si>
  <si>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</si>
  <si>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</si>
  <si>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</si>
  <si>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</si>
  <si>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</si>
  <si>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</si>
  <si>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</si>
  <si>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</si>
  <si>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</si>
  <si>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</si>
  <si>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</si>
  <si>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</si>
  <si>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</si>
  <si>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</si>
  <si>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</si>
  <si>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</si>
  <si>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</si>
  <si>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</si>
  <si>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</si>
  <si>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</si>
  <si>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</si>
  <si>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</si>
  <si>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</si>
  <si>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</si>
  <si>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</si>
  <si>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</si>
  <si>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</si>
  <si>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</si>
  <si>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</si>
  <si>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</si>
  <si>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</si>
  <si>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</si>
  <si>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</si>
  <si>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</si>
  <si>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</si>
  <si>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</si>
  <si>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</si>
  <si>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</si>
  <si>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</si>
  <si>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</si>
  <si>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</si>
  <si>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</si>
  <si>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</si>
  <si>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</si>
  <si>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</si>
  <si>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</si>
  <si>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</si>
  <si>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</si>
  <si>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</si>
  <si>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</si>
  <si>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</si>
  <si>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</si>
  <si>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</si>
  <si>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</si>
  <si>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</si>
  <si>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</si>
  <si>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</si>
  <si>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</si>
  <si>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</si>
  <si>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</si>
  <si>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</si>
  <si>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</si>
  <si>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</si>
  <si>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</si>
  <si>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</si>
  <si>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</si>
  <si>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</si>
  <si>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</si>
  <si>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</si>
  <si>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</si>
  <si>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</si>
  <si>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</si>
  <si>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</si>
  <si>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</si>
  <si>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</si>
  <si>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</si>
  <si>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</si>
  <si>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</si>
  <si>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</si>
  <si>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</si>
  <si>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</si>
  <si>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</si>
  <si>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</si>
  <si>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</si>
  <si>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</si>
  <si>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</si>
  <si>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</si>
  <si>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</si>
  <si>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</si>
  <si>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</si>
  <si>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</si>
  <si>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</si>
  <si>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</si>
  <si>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</si>
  <si>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</si>
  <si>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</si>
  <si>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</si>
  <si>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</si>
  <si>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</si>
  <si>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</si>
  <si>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</si>
  <si>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</si>
  <si>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</si>
  <si>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</si>
  <si>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</si>
  <si>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</si>
  <si>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</si>
  <si>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</si>
  <si>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</si>
  <si>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</si>
  <si>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</si>
  <si>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</si>
  <si>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</si>
  <si>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</si>
  <si>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</si>
  <si>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</si>
  <si>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</si>
  <si>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</si>
  <si>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</si>
  <si>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</si>
  <si>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</si>
  <si>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</si>
  <si>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</si>
  <si>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</si>
  <si>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</si>
  <si>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</si>
  <si>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</si>
  <si>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</si>
  <si>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</si>
  <si>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</si>
  <si>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</si>
  <si>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</si>
  <si>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</si>
  <si>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</si>
  <si>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</si>
  <si>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</si>
  <si>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</si>
  <si>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</si>
  <si>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</si>
  <si>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</si>
  <si>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</si>
  <si>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</si>
  <si>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</si>
  <si>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</si>
  <si>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</si>
  <si>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</si>
  <si>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</si>
  <si>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</si>
  <si>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</si>
  <si>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</si>
  <si>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</si>
  <si>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</si>
  <si>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</si>
  <si>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</si>
  <si>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</si>
  <si>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</si>
  <si>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</si>
  <si>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</si>
  <si>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</si>
  <si>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</si>
  <si>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</si>
  <si>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</si>
  <si>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</si>
  <si>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</si>
  <si>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</si>
  <si>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</si>
  <si>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</si>
  <si>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</si>
  <si>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</si>
  <si>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</si>
  <si>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</si>
  <si>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</si>
  <si>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7: </t>
  </si>
  <si>
    <t>VALÉRIOS / SANTA CRUZ</t>
  </si>
  <si>
    <t>Cláusula 3ª CCT / Proporcional para 30H*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</si>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</sst>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  <numFmt numFmtId="167" formatCode="&quot;R$&quot;\ #,##0.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0" fontId="5" fillId="3" borderId="1" xfId="2" applyNumberFormat="1" applyFont="1" applyFill="1" applyBorder="1" applyAlignment="1">
      <alignment horizontal="center"/>
    </xf>
    <xf numFmtId="167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" fontId="7" fillId="0" borderId="2" xfId="3" applyNumberFormat="1" applyFont="1" applyBorder="1" applyAlignment="1">
      <alignment horizontal="center"/>
    </xf>
    <xf numFmtId="1" fontId="7" fillId="0" borderId="4" xfId="3" applyNumberFormat="1" applyFont="1" applyBorder="1" applyAlignment="1">
      <alignment horizontal="center"/>
    </xf>
    <xf numFmtId="1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7" fillId="0" borderId="5" xfId="2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58" zoomScale="130" zoomScaleNormal="130" workbookViewId="0">
      <selection activeCell="I54" sqref="I54:J54"/>
    </sheetView>
  </sheetViews>
  <sheetFormatPr defaultColWidth="9.140625" defaultRowHeight="12" x14ac:dyDescent="0.2"/>
  <cols>
    <col min="1" max="1" width="16.5703125" style="33" customWidth="1"/>
    <col min="2" max="2" width="13.28515625" style="33" customWidth="1"/>
    <col min="3" max="3" width="10" style="33" bestFit="1" customWidth="1"/>
    <col min="4" max="6" width="9.140625" style="33"/>
    <col min="7" max="7" width="15.140625" style="33" customWidth="1"/>
    <col min="8" max="8" width="12.7109375" style="33" bestFit="1" customWidth="1"/>
    <col min="9" max="9" width="14.5703125" style="33" bestFit="1" customWidth="1"/>
    <col min="10" max="10" width="15" style="33" bestFit="1" customWidth="1"/>
    <col min="11" max="11" width="13.140625" style="33" customWidth="1"/>
    <col min="12" max="12" width="12.28515625" style="33" bestFit="1" customWidth="1"/>
    <col min="13" max="13" width="127.42578125" style="33" bestFit="1" customWidth="1"/>
    <col min="14" max="16384" width="9.140625" style="33"/>
  </cols>
  <sheetData>
    <row r="1" spans="1:13" ht="12.75" thickBot="1" x14ac:dyDescent="0.25">
      <c r="A1" s="186" t="s">
        <v>186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  <c r="M1" s="32"/>
    </row>
    <row r="2" spans="1:13" ht="12.75" customHeight="1" thickBot="1" x14ac:dyDescent="0.25">
      <c r="A2" s="189" t="s">
        <v>187</v>
      </c>
      <c r="B2" s="190"/>
      <c r="C2" s="190"/>
      <c r="D2" s="190"/>
      <c r="E2" s="187" t="s">
        <v>188</v>
      </c>
      <c r="F2" s="188"/>
      <c r="G2" s="189" t="s">
        <v>193</v>
      </c>
      <c r="H2" s="190"/>
      <c r="I2" s="191" t="s">
        <v>194</v>
      </c>
      <c r="J2" s="191"/>
      <c r="K2" s="191"/>
      <c r="L2" s="192"/>
      <c r="M2" s="32"/>
    </row>
    <row r="3" spans="1:13" ht="12.75" customHeight="1" thickBot="1" x14ac:dyDescent="0.25">
      <c r="A3" s="140" t="s">
        <v>76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34" t="s">
        <v>117</v>
      </c>
    </row>
    <row r="4" spans="1:13" ht="12.75" customHeight="1" x14ac:dyDescent="0.2">
      <c r="A4" s="35">
        <v>1</v>
      </c>
      <c r="B4" s="155" t="s">
        <v>77</v>
      </c>
      <c r="C4" s="156"/>
      <c r="D4" s="156"/>
      <c r="E4" s="156"/>
      <c r="F4" s="156"/>
      <c r="G4" s="156"/>
      <c r="H4" s="157"/>
      <c r="I4" s="158" t="s">
        <v>129</v>
      </c>
      <c r="J4" s="159"/>
      <c r="K4" s="142" t="s">
        <v>148</v>
      </c>
      <c r="L4" s="143"/>
      <c r="M4" s="36"/>
    </row>
    <row r="5" spans="1:13" ht="12.75" customHeight="1" x14ac:dyDescent="0.2">
      <c r="A5" s="37">
        <v>2</v>
      </c>
      <c r="B5" s="150" t="s">
        <v>203</v>
      </c>
      <c r="C5" s="151"/>
      <c r="D5" s="151"/>
      <c r="E5" s="151"/>
      <c r="F5" s="151"/>
      <c r="G5" s="151"/>
      <c r="H5" s="152"/>
      <c r="I5" s="144">
        <v>1854.54</v>
      </c>
      <c r="J5" s="145"/>
      <c r="K5" s="144">
        <v>1751.84</v>
      </c>
      <c r="L5" s="145"/>
      <c r="M5" s="38" t="s">
        <v>174</v>
      </c>
    </row>
    <row r="6" spans="1:13" ht="12.75" customHeight="1" x14ac:dyDescent="0.2">
      <c r="A6" s="37">
        <v>3</v>
      </c>
      <c r="B6" s="160" t="s">
        <v>78</v>
      </c>
      <c r="C6" s="161"/>
      <c r="D6" s="161"/>
      <c r="E6" s="161"/>
      <c r="F6" s="161"/>
      <c r="G6" s="161"/>
      <c r="H6" s="162"/>
      <c r="I6" s="146" t="s">
        <v>175</v>
      </c>
      <c r="J6" s="147"/>
      <c r="K6" s="146" t="s">
        <v>175</v>
      </c>
      <c r="L6" s="147"/>
      <c r="M6" s="39"/>
    </row>
    <row r="7" spans="1:13" ht="12.75" customHeight="1" x14ac:dyDescent="0.2">
      <c r="A7" s="37">
        <v>4</v>
      </c>
      <c r="B7" s="150" t="s">
        <v>79</v>
      </c>
      <c r="C7" s="151"/>
      <c r="D7" s="151"/>
      <c r="E7" s="151"/>
      <c r="F7" s="151"/>
      <c r="G7" s="151"/>
      <c r="H7" s="152"/>
      <c r="I7" s="148">
        <v>45413</v>
      </c>
      <c r="J7" s="149"/>
      <c r="K7" s="148">
        <v>45413</v>
      </c>
      <c r="L7" s="149"/>
      <c r="M7" s="39"/>
    </row>
    <row r="8" spans="1:13" ht="12.75" customHeight="1" x14ac:dyDescent="0.25">
      <c r="A8" s="37">
        <v>5</v>
      </c>
      <c r="B8" s="150" t="s">
        <v>107</v>
      </c>
      <c r="C8" s="151"/>
      <c r="D8" s="151"/>
      <c r="E8" s="151"/>
      <c r="F8" s="151"/>
      <c r="G8" s="151"/>
      <c r="H8" s="152"/>
      <c r="I8" s="153">
        <v>10</v>
      </c>
      <c r="J8" s="154"/>
      <c r="K8" s="153">
        <v>10</v>
      </c>
      <c r="L8" s="154"/>
      <c r="M8" s="39"/>
    </row>
    <row r="9" spans="1:13" ht="12.75" customHeight="1" x14ac:dyDescent="0.2">
      <c r="A9" s="37">
        <v>6</v>
      </c>
      <c r="B9" s="150" t="s">
        <v>80</v>
      </c>
      <c r="C9" s="151"/>
      <c r="D9" s="151"/>
      <c r="E9" s="151"/>
      <c r="F9" s="151"/>
      <c r="G9" s="151"/>
      <c r="H9" s="152"/>
      <c r="I9" s="153">
        <v>40</v>
      </c>
      <c r="J9" s="154"/>
      <c r="K9" s="153">
        <v>40</v>
      </c>
      <c r="L9" s="154"/>
      <c r="M9" s="39"/>
    </row>
    <row r="10" spans="1:13" ht="12.75" customHeight="1" x14ac:dyDescent="0.25">
      <c r="A10" s="37">
        <v>7</v>
      </c>
      <c r="B10" s="150" t="s">
        <v>101</v>
      </c>
      <c r="C10" s="151"/>
      <c r="D10" s="151"/>
      <c r="E10" s="151"/>
      <c r="F10" s="151"/>
      <c r="G10" s="151"/>
      <c r="H10" s="152"/>
      <c r="I10" s="153">
        <v>1</v>
      </c>
      <c r="J10" s="154"/>
      <c r="K10" s="153">
        <v>1</v>
      </c>
      <c r="L10" s="154"/>
      <c r="M10" s="39"/>
    </row>
    <row r="11" spans="1:13" ht="12.75" customHeight="1" x14ac:dyDescent="0.25">
      <c r="A11" s="40">
        <v>8</v>
      </c>
      <c r="B11" s="166" t="s">
        <v>197</v>
      </c>
      <c r="C11" s="167"/>
      <c r="D11" s="167"/>
      <c r="E11" s="167"/>
      <c r="F11" s="167"/>
      <c r="G11" s="167"/>
      <c r="H11" s="168"/>
      <c r="I11" s="169">
        <v>1518</v>
      </c>
      <c r="J11" s="170"/>
      <c r="K11" s="169">
        <v>1518</v>
      </c>
      <c r="L11" s="170"/>
      <c r="M11" s="39"/>
    </row>
    <row r="12" spans="1:13" ht="13.9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9" customHeight="1" thickBot="1" x14ac:dyDescent="0.25">
      <c r="A13" s="140" t="s">
        <v>149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223"/>
      <c r="M13" s="39"/>
    </row>
    <row r="14" spans="1:13" ht="12.75" customHeight="1" x14ac:dyDescent="0.2">
      <c r="A14" s="45">
        <v>1</v>
      </c>
      <c r="B14" s="246" t="s">
        <v>150</v>
      </c>
      <c r="C14" s="247"/>
      <c r="D14" s="247"/>
      <c r="E14" s="247"/>
      <c r="F14" s="247"/>
      <c r="G14" s="247"/>
      <c r="H14" s="248"/>
      <c r="I14" s="199">
        <v>20</v>
      </c>
      <c r="J14" s="199"/>
      <c r="K14" s="199"/>
      <c r="L14" s="200"/>
      <c r="M14" s="39"/>
    </row>
    <row r="15" spans="1:13" ht="12.75" customHeight="1" x14ac:dyDescent="0.25">
      <c r="A15" s="45">
        <v>2</v>
      </c>
      <c r="B15" s="166" t="s">
        <v>151</v>
      </c>
      <c r="C15" s="167"/>
      <c r="D15" s="167"/>
      <c r="E15" s="167"/>
      <c r="F15" s="167"/>
      <c r="G15" s="167"/>
      <c r="H15" s="168"/>
      <c r="I15" s="199">
        <v>44</v>
      </c>
      <c r="J15" s="199"/>
      <c r="K15" s="199"/>
      <c r="L15" s="200"/>
      <c r="M15" s="39"/>
    </row>
    <row r="16" spans="1:13" ht="12.75" customHeight="1" x14ac:dyDescent="0.25">
      <c r="A16" s="45">
        <v>3</v>
      </c>
      <c r="B16" s="166" t="s">
        <v>158</v>
      </c>
      <c r="C16" s="167"/>
      <c r="D16" s="167"/>
      <c r="E16" s="167"/>
      <c r="F16" s="167"/>
      <c r="G16" s="167"/>
      <c r="H16" s="168"/>
      <c r="I16" s="177">
        <f>I15*I14</f>
        <v>880</v>
      </c>
      <c r="J16" s="178"/>
      <c r="K16" s="178"/>
      <c r="L16" s="179"/>
      <c r="M16" s="39"/>
    </row>
    <row r="17" spans="1:14" ht="12.75" customHeight="1" x14ac:dyDescent="0.2">
      <c r="A17" s="45">
        <v>4</v>
      </c>
      <c r="B17" s="166" t="s">
        <v>159</v>
      </c>
      <c r="C17" s="167"/>
      <c r="D17" s="167"/>
      <c r="E17" s="167"/>
      <c r="F17" s="167"/>
      <c r="G17" s="167"/>
      <c r="H17" s="168"/>
      <c r="I17" s="240">
        <f>I14*I15*10</f>
        <v>8800</v>
      </c>
      <c r="J17" s="241"/>
      <c r="K17" s="241"/>
      <c r="L17" s="242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25">
      <c r="A19" s="163" t="s">
        <v>123</v>
      </c>
      <c r="B19" s="164"/>
      <c r="C19" s="164"/>
      <c r="D19" s="164"/>
      <c r="E19" s="164"/>
      <c r="F19" s="164"/>
      <c r="G19" s="164"/>
      <c r="H19" s="165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185" t="s">
        <v>124</v>
      </c>
      <c r="C20" s="185"/>
      <c r="D20" s="185"/>
      <c r="E20" s="185"/>
      <c r="F20" s="185"/>
      <c r="G20" s="185"/>
      <c r="H20" s="54">
        <v>205600</v>
      </c>
      <c r="I20" s="55"/>
      <c r="J20" s="55"/>
      <c r="K20" s="55"/>
      <c r="L20" s="55"/>
      <c r="M20" s="30" t="s">
        <v>191</v>
      </c>
      <c r="N20" s="56"/>
    </row>
    <row r="21" spans="1:14" ht="24" x14ac:dyDescent="0.2">
      <c r="A21" s="57" t="s">
        <v>17</v>
      </c>
      <c r="B21" s="249" t="s">
        <v>125</v>
      </c>
      <c r="C21" s="249"/>
      <c r="D21" s="249"/>
      <c r="E21" s="249"/>
      <c r="F21" s="249"/>
      <c r="G21" s="249"/>
      <c r="H21" s="58">
        <f>H20-(H20/15)</f>
        <v>191893.33333333334</v>
      </c>
      <c r="I21" s="59"/>
      <c r="J21" s="59">
        <f>H20-H21</f>
        <v>13706.666666666657</v>
      </c>
      <c r="K21" s="60">
        <f>J21/12</f>
        <v>1142.2222222222215</v>
      </c>
      <c r="L21" s="60">
        <f>K21/20</f>
        <v>57.111111111111072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75" thickBot="1" x14ac:dyDescent="0.25">
      <c r="A23" s="180" t="s">
        <v>135</v>
      </c>
      <c r="B23" s="181"/>
      <c r="C23" s="181"/>
      <c r="D23" s="181"/>
      <c r="E23" s="181"/>
      <c r="F23" s="181"/>
      <c r="G23" s="181"/>
      <c r="H23" s="181"/>
      <c r="I23" s="182"/>
      <c r="J23" s="50" t="s">
        <v>126</v>
      </c>
      <c r="K23" s="50" t="s">
        <v>127</v>
      </c>
      <c r="L23" s="50" t="s">
        <v>128</v>
      </c>
      <c r="M23" s="61" t="s">
        <v>117</v>
      </c>
    </row>
    <row r="24" spans="1:14" ht="12.6" customHeight="1" x14ac:dyDescent="0.2">
      <c r="A24" s="62" t="s">
        <v>18</v>
      </c>
      <c r="B24" s="183" t="s">
        <v>130</v>
      </c>
      <c r="C24" s="183"/>
      <c r="D24" s="183"/>
      <c r="E24" s="183"/>
      <c r="F24" s="183"/>
      <c r="G24" s="183"/>
      <c r="H24" s="183"/>
      <c r="I24" s="183"/>
      <c r="J24" s="55">
        <f>H20*1%</f>
        <v>2056</v>
      </c>
      <c r="K24" s="55">
        <f>J24/12</f>
        <v>171.33333333333334</v>
      </c>
      <c r="L24" s="55">
        <f>K24/I$14</f>
        <v>8.5666666666666664</v>
      </c>
      <c r="M24" s="29" t="s">
        <v>177</v>
      </c>
    </row>
    <row r="25" spans="1:14" ht="12.75" customHeight="1" x14ac:dyDescent="0.2">
      <c r="A25" s="40" t="s">
        <v>33</v>
      </c>
      <c r="B25" s="184" t="s">
        <v>131</v>
      </c>
      <c r="C25" s="184"/>
      <c r="D25" s="184"/>
      <c r="E25" s="184"/>
      <c r="F25" s="184"/>
      <c r="G25" s="184"/>
      <c r="H25" s="184"/>
      <c r="I25" s="184"/>
      <c r="J25" s="63">
        <v>90.94</v>
      </c>
      <c r="K25" s="63">
        <f>J25/12</f>
        <v>7.5783333333333331</v>
      </c>
      <c r="L25" s="63">
        <f t="shared" ref="L25:L28" si="0">K25/I$14</f>
        <v>0.37891666666666668</v>
      </c>
      <c r="M25" s="64" t="s">
        <v>178</v>
      </c>
    </row>
    <row r="26" spans="1:14" ht="12.75" customHeight="1" x14ac:dyDescent="0.2">
      <c r="A26" s="40" t="s">
        <v>53</v>
      </c>
      <c r="B26" s="184" t="s">
        <v>132</v>
      </c>
      <c r="C26" s="184"/>
      <c r="D26" s="184"/>
      <c r="E26" s="184"/>
      <c r="F26" s="184"/>
      <c r="G26" s="184"/>
      <c r="H26" s="184"/>
      <c r="I26" s="184"/>
      <c r="J26" s="63"/>
      <c r="K26" s="63">
        <f>J26/12</f>
        <v>0</v>
      </c>
      <c r="L26" s="63">
        <f t="shared" si="0"/>
        <v>0</v>
      </c>
      <c r="M26" s="64" t="s">
        <v>179</v>
      </c>
    </row>
    <row r="27" spans="1:14" ht="12.75" customHeight="1" x14ac:dyDescent="0.2">
      <c r="A27" s="40" t="s">
        <v>63</v>
      </c>
      <c r="B27" s="184" t="s">
        <v>133</v>
      </c>
      <c r="C27" s="184"/>
      <c r="D27" s="184"/>
      <c r="E27" s="184"/>
      <c r="F27" s="184"/>
      <c r="G27" s="184"/>
      <c r="H27" s="184"/>
      <c r="I27" s="184"/>
      <c r="J27" s="63">
        <v>23276.93</v>
      </c>
      <c r="K27" s="63">
        <f>J27/12</f>
        <v>1939.7441666666666</v>
      </c>
      <c r="L27" s="63">
        <f t="shared" si="0"/>
        <v>96.987208333333328</v>
      </c>
      <c r="M27" s="29" t="s">
        <v>192</v>
      </c>
    </row>
    <row r="28" spans="1:14" ht="12.75" customHeight="1" x14ac:dyDescent="0.2">
      <c r="A28" s="40" t="s">
        <v>136</v>
      </c>
      <c r="B28" s="184" t="s">
        <v>134</v>
      </c>
      <c r="C28" s="184"/>
      <c r="D28" s="184"/>
      <c r="E28" s="184"/>
      <c r="F28" s="184"/>
      <c r="G28" s="184"/>
      <c r="H28" s="184"/>
      <c r="I28" s="184"/>
      <c r="J28" s="63">
        <v>346.08</v>
      </c>
      <c r="K28" s="63">
        <f>J28/24</f>
        <v>14.42</v>
      </c>
      <c r="L28" s="63">
        <f t="shared" si="0"/>
        <v>0.72099999999999997</v>
      </c>
      <c r="M28" s="64" t="s">
        <v>180</v>
      </c>
    </row>
    <row r="29" spans="1:14" ht="12.75" customHeight="1" x14ac:dyDescent="0.2">
      <c r="A29" s="46"/>
      <c r="B29" s="201" t="s">
        <v>152</v>
      </c>
      <c r="C29" s="202"/>
      <c r="D29" s="202"/>
      <c r="E29" s="202"/>
      <c r="F29" s="202"/>
      <c r="G29" s="202"/>
      <c r="H29" s="202"/>
      <c r="I29" s="203"/>
      <c r="J29" s="65"/>
      <c r="K29" s="65">
        <f>SUM(K24:K28)</f>
        <v>2133.0758333333333</v>
      </c>
      <c r="L29" s="65">
        <f>SUM(L24:L28)</f>
        <v>106.65379166666666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40" t="s">
        <v>119</v>
      </c>
      <c r="B31" s="141"/>
      <c r="C31" s="141"/>
      <c r="D31" s="141"/>
      <c r="E31" s="141"/>
      <c r="F31" s="141"/>
      <c r="G31" s="141"/>
      <c r="H31" s="141"/>
      <c r="I31" s="141"/>
      <c r="J31" s="66" t="s">
        <v>81</v>
      </c>
      <c r="K31" s="67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93" t="s">
        <v>204</v>
      </c>
      <c r="C32" s="193"/>
      <c r="D32" s="193"/>
      <c r="E32" s="193"/>
      <c r="F32" s="193"/>
      <c r="G32" s="193"/>
      <c r="H32" s="193"/>
      <c r="I32" s="193"/>
      <c r="J32" s="68">
        <v>1</v>
      </c>
      <c r="K32" s="69"/>
      <c r="L32" s="70">
        <f>I5*J32</f>
        <v>1854.54</v>
      </c>
      <c r="M32" s="71" t="s">
        <v>206</v>
      </c>
    </row>
    <row r="33" spans="1:13" ht="12.75" customHeight="1" x14ac:dyDescent="0.2">
      <c r="A33" s="37" t="s">
        <v>35</v>
      </c>
      <c r="B33" s="194" t="s">
        <v>205</v>
      </c>
      <c r="C33" s="194"/>
      <c r="D33" s="194"/>
      <c r="E33" s="194"/>
      <c r="F33" s="194"/>
      <c r="G33" s="194"/>
      <c r="H33" s="194"/>
      <c r="I33" s="194"/>
      <c r="J33" s="72">
        <v>1</v>
      </c>
      <c r="K33" s="73"/>
      <c r="L33" s="74">
        <f>K5*J33</f>
        <v>1751.84</v>
      </c>
      <c r="M33" s="71" t="s">
        <v>206</v>
      </c>
    </row>
    <row r="34" spans="1:13" ht="12.75" customHeight="1" x14ac:dyDescent="0.2">
      <c r="A34" s="75"/>
      <c r="B34" s="243" t="s">
        <v>160</v>
      </c>
      <c r="C34" s="244"/>
      <c r="D34" s="244"/>
      <c r="E34" s="244"/>
      <c r="F34" s="244"/>
      <c r="G34" s="244"/>
      <c r="H34" s="244"/>
      <c r="I34" s="245"/>
      <c r="J34" s="76"/>
      <c r="K34" s="76"/>
      <c r="L34" s="76">
        <f>SUM(L32:L33)</f>
        <v>3606.38</v>
      </c>
      <c r="M34" s="77"/>
    </row>
    <row r="35" spans="1:13" ht="12.75" customHeight="1" thickBot="1" x14ac:dyDescent="0.3">
      <c r="A35" s="75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77"/>
    </row>
    <row r="36" spans="1:13" ht="12.75" customHeight="1" thickBot="1" x14ac:dyDescent="0.25">
      <c r="A36" s="140" t="s">
        <v>120</v>
      </c>
      <c r="B36" s="141"/>
      <c r="C36" s="141"/>
      <c r="D36" s="141"/>
      <c r="E36" s="141"/>
      <c r="F36" s="141"/>
      <c r="G36" s="141"/>
      <c r="H36" s="141"/>
      <c r="I36" s="141"/>
      <c r="J36" s="48" t="s">
        <v>81</v>
      </c>
      <c r="K36" s="67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93" t="s">
        <v>198</v>
      </c>
      <c r="C37" s="193"/>
      <c r="D37" s="193"/>
      <c r="E37" s="193"/>
      <c r="F37" s="193"/>
      <c r="G37" s="193"/>
      <c r="H37" s="193"/>
      <c r="I37" s="193"/>
      <c r="J37" s="80">
        <f>'B-EncargosSociais'!F34</f>
        <v>0.71339679999999994</v>
      </c>
      <c r="K37" s="81">
        <f>L32</f>
        <v>1854.54</v>
      </c>
      <c r="L37" s="82">
        <f>K37*J37</f>
        <v>1323.0229014719998</v>
      </c>
      <c r="M37" s="71" t="s">
        <v>195</v>
      </c>
    </row>
    <row r="38" spans="1:13" ht="12.75" customHeight="1" x14ac:dyDescent="0.2">
      <c r="A38" s="37" t="s">
        <v>37</v>
      </c>
      <c r="B38" s="194" t="s">
        <v>199</v>
      </c>
      <c r="C38" s="194"/>
      <c r="D38" s="194"/>
      <c r="E38" s="194"/>
      <c r="F38" s="194"/>
      <c r="G38" s="194"/>
      <c r="H38" s="194"/>
      <c r="I38" s="194"/>
      <c r="J38" s="83">
        <f>'B-EncargosSociais'!F34</f>
        <v>0.71339679999999994</v>
      </c>
      <c r="K38" s="84">
        <f>L33</f>
        <v>1751.84</v>
      </c>
      <c r="L38" s="85">
        <f>K38*J38</f>
        <v>1249.7570501119999</v>
      </c>
      <c r="M38" s="86" t="s">
        <v>118</v>
      </c>
    </row>
    <row r="39" spans="1:13" ht="12.75" customHeight="1" x14ac:dyDescent="0.25">
      <c r="A39" s="87"/>
      <c r="B39" s="171" t="s">
        <v>162</v>
      </c>
      <c r="C39" s="171"/>
      <c r="D39" s="171"/>
      <c r="E39" s="171"/>
      <c r="F39" s="171"/>
      <c r="G39" s="171"/>
      <c r="H39" s="171"/>
      <c r="I39" s="171"/>
      <c r="J39" s="230"/>
      <c r="K39" s="230"/>
      <c r="L39" s="88">
        <f>SUM(L37:L38)</f>
        <v>2572.7799515839997</v>
      </c>
      <c r="M39" s="89"/>
    </row>
    <row r="40" spans="1:13" ht="12.75" customHeight="1" thickBot="1" x14ac:dyDescent="0.3">
      <c r="A40" s="75"/>
      <c r="B40" s="78"/>
      <c r="C40" s="78"/>
      <c r="D40" s="78"/>
      <c r="E40" s="78"/>
      <c r="F40" s="78"/>
      <c r="G40" s="78"/>
      <c r="H40" s="78"/>
      <c r="I40" s="79"/>
      <c r="J40" s="90"/>
      <c r="K40" s="90"/>
      <c r="M40" s="77"/>
    </row>
    <row r="41" spans="1:13" ht="12.75" customHeight="1" thickBot="1" x14ac:dyDescent="0.25">
      <c r="A41" s="197" t="s">
        <v>121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34" t="s">
        <v>117</v>
      </c>
    </row>
    <row r="42" spans="1:13" ht="12.75" customHeight="1" thickBot="1" x14ac:dyDescent="0.25">
      <c r="A42" s="91"/>
      <c r="B42" s="234" t="s">
        <v>91</v>
      </c>
      <c r="C42" s="235"/>
      <c r="D42" s="235"/>
      <c r="E42" s="235"/>
      <c r="F42" s="235"/>
      <c r="G42" s="235"/>
      <c r="H42" s="235"/>
      <c r="I42" s="235"/>
      <c r="J42" s="236"/>
      <c r="K42" s="91" t="s">
        <v>92</v>
      </c>
      <c r="L42" s="92" t="s">
        <v>93</v>
      </c>
    </row>
    <row r="43" spans="1:13" ht="12.75" customHeight="1" x14ac:dyDescent="0.2">
      <c r="A43" s="37" t="s">
        <v>23</v>
      </c>
      <c r="B43" s="237" t="s">
        <v>200</v>
      </c>
      <c r="C43" s="238"/>
      <c r="D43" s="238"/>
      <c r="E43" s="238"/>
      <c r="F43" s="238"/>
      <c r="G43" s="238"/>
      <c r="H43" s="238"/>
      <c r="I43" s="238"/>
      <c r="J43" s="239"/>
      <c r="K43" s="93">
        <v>700</v>
      </c>
      <c r="L43" s="35">
        <v>1</v>
      </c>
      <c r="M43" s="94" t="s">
        <v>201</v>
      </c>
    </row>
    <row r="44" spans="1:13" ht="12.75" customHeight="1" x14ac:dyDescent="0.2">
      <c r="A44" s="37" t="s">
        <v>39</v>
      </c>
      <c r="B44" s="160" t="s">
        <v>202</v>
      </c>
      <c r="C44" s="161"/>
      <c r="D44" s="161"/>
      <c r="E44" s="161"/>
      <c r="F44" s="161"/>
      <c r="G44" s="161"/>
      <c r="H44" s="161"/>
      <c r="I44" s="161"/>
      <c r="J44" s="162"/>
      <c r="K44" s="93">
        <v>540</v>
      </c>
      <c r="L44" s="35">
        <v>1</v>
      </c>
      <c r="M44" s="94" t="s">
        <v>201</v>
      </c>
    </row>
    <row r="45" spans="1:13" ht="12.75" customHeight="1" x14ac:dyDescent="0.25">
      <c r="A45" s="87"/>
      <c r="B45" s="171" t="s">
        <v>176</v>
      </c>
      <c r="C45" s="171"/>
      <c r="D45" s="171"/>
      <c r="E45" s="171"/>
      <c r="F45" s="171"/>
      <c r="G45" s="172"/>
      <c r="H45" s="172"/>
      <c r="I45" s="95"/>
      <c r="J45" s="65">
        <f>SUM(J43:J44)</f>
        <v>0</v>
      </c>
      <c r="K45" s="65">
        <f>SUM(K43:K44)</f>
        <v>1240</v>
      </c>
      <c r="L45" s="65"/>
      <c r="M45" s="79"/>
    </row>
    <row r="46" spans="1:13" ht="12.75" customHeight="1" thickBot="1" x14ac:dyDescent="0.25"/>
    <row r="47" spans="1:13" ht="12.75" customHeight="1" thickBot="1" x14ac:dyDescent="0.25">
      <c r="A47" s="163" t="s">
        <v>140</v>
      </c>
      <c r="B47" s="164"/>
      <c r="C47" s="164"/>
      <c r="D47" s="164"/>
      <c r="E47" s="164"/>
      <c r="F47" s="164"/>
      <c r="G47" s="165"/>
      <c r="H47" s="66"/>
      <c r="I47" s="96" t="s">
        <v>154</v>
      </c>
      <c r="J47" s="97" t="s">
        <v>155</v>
      </c>
      <c r="K47" s="97" t="s">
        <v>127</v>
      </c>
      <c r="L47" s="98" t="s">
        <v>128</v>
      </c>
      <c r="M47" s="52" t="s">
        <v>117</v>
      </c>
    </row>
    <row r="48" spans="1:13" ht="24" x14ac:dyDescent="0.2">
      <c r="A48" s="62" t="s">
        <v>24</v>
      </c>
      <c r="B48" s="206" t="s">
        <v>141</v>
      </c>
      <c r="C48" s="207"/>
      <c r="D48" s="207"/>
      <c r="E48" s="207"/>
      <c r="F48" s="207"/>
      <c r="G48" s="207"/>
      <c r="H48" s="208"/>
      <c r="I48" s="99">
        <v>0.35</v>
      </c>
      <c r="J48" s="100">
        <v>6.15</v>
      </c>
      <c r="K48" s="101">
        <f>I48*J48*$I$15*$I$14</f>
        <v>1894.1999999999998</v>
      </c>
      <c r="L48" s="101">
        <f>K48/$I$14</f>
        <v>94.71</v>
      </c>
      <c r="M48" s="102" t="s">
        <v>182</v>
      </c>
    </row>
    <row r="49" spans="1:13" ht="13.9" customHeight="1" x14ac:dyDescent="0.25">
      <c r="A49" s="40"/>
      <c r="B49" s="212" t="s">
        <v>142</v>
      </c>
      <c r="C49" s="213"/>
      <c r="D49" s="213"/>
      <c r="E49" s="213"/>
      <c r="F49" s="213"/>
      <c r="G49" s="213"/>
      <c r="H49" s="213"/>
      <c r="I49" s="214"/>
      <c r="J49" s="214"/>
      <c r="K49" s="214"/>
      <c r="L49" s="215"/>
    </row>
    <row r="50" spans="1:13" ht="24" x14ac:dyDescent="0.2">
      <c r="A50" s="40" t="s">
        <v>41</v>
      </c>
      <c r="B50" s="209" t="s">
        <v>143</v>
      </c>
      <c r="C50" s="210"/>
      <c r="D50" s="210"/>
      <c r="E50" s="210"/>
      <c r="F50" s="210"/>
      <c r="G50" s="210"/>
      <c r="H50" s="211"/>
      <c r="I50" s="103">
        <v>0.04</v>
      </c>
      <c r="J50" s="59">
        <v>6.15</v>
      </c>
      <c r="K50" s="101">
        <f>I50*J50*$I$15*$I$14</f>
        <v>216.48000000000002</v>
      </c>
      <c r="L50" s="101">
        <f>K50/$I$14</f>
        <v>10.824000000000002</v>
      </c>
      <c r="M50" s="102" t="s">
        <v>183</v>
      </c>
    </row>
    <row r="51" spans="1:13" ht="12.75" customHeight="1" x14ac:dyDescent="0.25">
      <c r="A51" s="40"/>
      <c r="B51" s="216" t="s">
        <v>144</v>
      </c>
      <c r="C51" s="217"/>
      <c r="D51" s="217"/>
      <c r="E51" s="217"/>
      <c r="F51" s="217"/>
      <c r="G51" s="217"/>
      <c r="H51" s="217"/>
      <c r="I51" s="214"/>
      <c r="J51" s="214"/>
      <c r="K51" s="214"/>
      <c r="L51" s="215"/>
    </row>
    <row r="52" spans="1:13" x14ac:dyDescent="0.2">
      <c r="A52" s="40" t="s">
        <v>137</v>
      </c>
      <c r="B52" s="218" t="s">
        <v>145</v>
      </c>
      <c r="C52" s="219"/>
      <c r="D52" s="219"/>
      <c r="E52" s="219"/>
      <c r="F52" s="219"/>
      <c r="G52" s="219"/>
      <c r="H52" s="220"/>
      <c r="I52" s="103">
        <v>2.0000000000000002E-5</v>
      </c>
      <c r="J52" s="59">
        <v>3010.28</v>
      </c>
      <c r="K52" s="101">
        <f>I52*J52*$I$15*$I$14</f>
        <v>52.980928000000006</v>
      </c>
      <c r="L52" s="101">
        <f>K52/$I$14</f>
        <v>2.6490464000000005</v>
      </c>
      <c r="M52" s="130" t="s">
        <v>184</v>
      </c>
    </row>
    <row r="53" spans="1:13" ht="12.75" customHeight="1" x14ac:dyDescent="0.2">
      <c r="A53" s="40" t="s">
        <v>138</v>
      </c>
      <c r="B53" s="221" t="s">
        <v>146</v>
      </c>
      <c r="C53" s="221"/>
      <c r="D53" s="221"/>
      <c r="E53" s="221"/>
      <c r="F53" s="221"/>
      <c r="G53" s="221"/>
      <c r="H53" s="221"/>
      <c r="I53" s="103">
        <v>2.0000000000000002E-5</v>
      </c>
      <c r="J53" s="59">
        <v>3010.28</v>
      </c>
      <c r="K53" s="101">
        <f>I53*J53*$I$15*$I$14</f>
        <v>52.980928000000006</v>
      </c>
      <c r="L53" s="101">
        <f>K53/$I$14</f>
        <v>2.6490464000000005</v>
      </c>
      <c r="M53" s="131"/>
    </row>
    <row r="54" spans="1:13" ht="24" x14ac:dyDescent="0.2">
      <c r="A54" s="40" t="s">
        <v>139</v>
      </c>
      <c r="B54" s="175" t="s">
        <v>147</v>
      </c>
      <c r="C54" s="175"/>
      <c r="D54" s="175"/>
      <c r="E54" s="175"/>
      <c r="F54" s="175"/>
      <c r="G54" s="175"/>
      <c r="H54" s="175"/>
      <c r="I54" s="176"/>
      <c r="J54" s="176"/>
      <c r="K54" s="104">
        <f>0.0033*H20</f>
        <v>678.48</v>
      </c>
      <c r="L54" s="105"/>
      <c r="M54" s="102" t="s">
        <v>185</v>
      </c>
    </row>
    <row r="55" spans="1:13" ht="12.75" customHeight="1" x14ac:dyDescent="0.25">
      <c r="B55" s="204" t="s">
        <v>153</v>
      </c>
      <c r="C55" s="204"/>
      <c r="D55" s="204"/>
      <c r="E55" s="204"/>
      <c r="F55" s="204"/>
      <c r="G55" s="204"/>
      <c r="H55" s="204"/>
      <c r="I55" s="205"/>
      <c r="J55" s="205"/>
      <c r="K55" s="106">
        <f>K48+K50+K52+K53+K54</f>
        <v>2895.1218559999998</v>
      </c>
      <c r="L55" s="107">
        <f>L48+L50+L52+L53</f>
        <v>110.8320928</v>
      </c>
    </row>
    <row r="56" spans="1:13" ht="12.75" customHeight="1" thickBot="1" x14ac:dyDescent="0.25"/>
    <row r="57" spans="1:13" ht="12.75" customHeight="1" thickBot="1" x14ac:dyDescent="0.25">
      <c r="A57" s="197" t="s">
        <v>122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08"/>
    </row>
    <row r="58" spans="1:13" ht="12.75" customHeight="1" thickBot="1" x14ac:dyDescent="0.25">
      <c r="A58" s="91"/>
      <c r="B58" s="231" t="s">
        <v>94</v>
      </c>
      <c r="C58" s="232"/>
      <c r="D58" s="232"/>
      <c r="E58" s="232"/>
      <c r="F58" s="232"/>
      <c r="G58" s="232"/>
      <c r="H58" s="233"/>
      <c r="I58" s="173" t="s">
        <v>95</v>
      </c>
      <c r="J58" s="174"/>
      <c r="K58" s="109" t="s">
        <v>166</v>
      </c>
      <c r="L58" s="110" t="s">
        <v>167</v>
      </c>
      <c r="M58" s="111" t="s">
        <v>117</v>
      </c>
    </row>
    <row r="59" spans="1:13" ht="12.75" customHeight="1" x14ac:dyDescent="0.2">
      <c r="A59" s="112" t="s">
        <v>26</v>
      </c>
      <c r="B59" s="136" t="s">
        <v>96</v>
      </c>
      <c r="C59" s="136"/>
      <c r="D59" s="136"/>
      <c r="E59" s="136"/>
      <c r="F59" s="136"/>
      <c r="G59" s="136"/>
      <c r="H59" s="136"/>
      <c r="I59" s="195">
        <v>0.01</v>
      </c>
      <c r="J59" s="196"/>
      <c r="K59" s="113">
        <f t="shared" ref="K59:K66" si="1">($K$21+$K$29+$L$34+$L$39+$K$45+$K$55)*I59</f>
        <v>135.89579863139554</v>
      </c>
      <c r="L59" s="114">
        <f>K59/20</f>
        <v>6.7947899315697766</v>
      </c>
      <c r="M59" s="115" t="s">
        <v>181</v>
      </c>
    </row>
    <row r="60" spans="1:13" ht="12.75" customHeight="1" x14ac:dyDescent="0.2">
      <c r="A60" s="37" t="s">
        <v>43</v>
      </c>
      <c r="B60" s="136" t="s">
        <v>11</v>
      </c>
      <c r="C60" s="136"/>
      <c r="D60" s="136"/>
      <c r="E60" s="136"/>
      <c r="F60" s="136"/>
      <c r="G60" s="136"/>
      <c r="H60" s="136"/>
      <c r="I60" s="132">
        <v>0.15</v>
      </c>
      <c r="J60" s="132"/>
      <c r="K60" s="113">
        <f t="shared" si="1"/>
        <v>2038.436979470933</v>
      </c>
      <c r="L60" s="114">
        <f t="shared" ref="L60:L66" si="2">K60/20</f>
        <v>101.92184897354664</v>
      </c>
      <c r="M60" s="115" t="s">
        <v>181</v>
      </c>
    </row>
    <row r="61" spans="1:13" ht="12.75" customHeight="1" x14ac:dyDescent="0.2">
      <c r="A61" s="116" t="s">
        <v>163</v>
      </c>
      <c r="B61" s="136" t="s">
        <v>109</v>
      </c>
      <c r="C61" s="136"/>
      <c r="D61" s="136"/>
      <c r="E61" s="136"/>
      <c r="F61" s="136"/>
      <c r="G61" s="136"/>
      <c r="H61" s="136"/>
      <c r="I61" s="224">
        <v>0.03</v>
      </c>
      <c r="J61" s="224"/>
      <c r="K61" s="113">
        <f t="shared" si="1"/>
        <v>407.68739589418658</v>
      </c>
      <c r="L61" s="114">
        <f t="shared" si="2"/>
        <v>20.384369794709329</v>
      </c>
      <c r="M61" s="115" t="s">
        <v>181</v>
      </c>
    </row>
    <row r="62" spans="1:13" ht="12.75" customHeight="1" x14ac:dyDescent="0.2">
      <c r="A62" s="116" t="s">
        <v>164</v>
      </c>
      <c r="B62" s="136" t="s">
        <v>108</v>
      </c>
      <c r="C62" s="136"/>
      <c r="D62" s="136"/>
      <c r="E62" s="136"/>
      <c r="F62" s="136"/>
      <c r="G62" s="136"/>
      <c r="H62" s="136"/>
      <c r="I62" s="132">
        <v>6.4999999999999997E-3</v>
      </c>
      <c r="J62" s="132"/>
      <c r="K62" s="113">
        <f t="shared" si="1"/>
        <v>88.332269110407097</v>
      </c>
      <c r="L62" s="114">
        <f t="shared" si="2"/>
        <v>4.4166134555203547</v>
      </c>
      <c r="M62" s="115" t="s">
        <v>181</v>
      </c>
    </row>
    <row r="63" spans="1:13" ht="12.75" customHeight="1" x14ac:dyDescent="0.2">
      <c r="A63" s="116" t="s">
        <v>165</v>
      </c>
      <c r="B63" s="136" t="s">
        <v>112</v>
      </c>
      <c r="C63" s="136"/>
      <c r="D63" s="136"/>
      <c r="E63" s="136"/>
      <c r="F63" s="136"/>
      <c r="G63" s="136"/>
      <c r="H63" s="136"/>
      <c r="I63" s="132">
        <v>0.02</v>
      </c>
      <c r="J63" s="132"/>
      <c r="K63" s="113">
        <f t="shared" si="1"/>
        <v>271.79159726279107</v>
      </c>
      <c r="L63" s="114">
        <f t="shared" si="2"/>
        <v>13.589579863139553</v>
      </c>
      <c r="M63" s="115" t="s">
        <v>181</v>
      </c>
    </row>
    <row r="64" spans="1:13" ht="12.75" customHeight="1" x14ac:dyDescent="0.2">
      <c r="A64" s="117" t="s">
        <v>110</v>
      </c>
      <c r="B64" s="225" t="s">
        <v>111</v>
      </c>
      <c r="C64" s="225"/>
      <c r="D64" s="225"/>
      <c r="E64" s="225"/>
      <c r="F64" s="225"/>
      <c r="G64" s="225"/>
      <c r="H64" s="225"/>
      <c r="I64" s="138">
        <v>0</v>
      </c>
      <c r="J64" s="139"/>
      <c r="K64" s="113">
        <f t="shared" si="1"/>
        <v>0</v>
      </c>
      <c r="L64" s="114">
        <f t="shared" si="2"/>
        <v>0</v>
      </c>
      <c r="M64" s="115" t="s">
        <v>181</v>
      </c>
    </row>
    <row r="65" spans="1:13" ht="12.75" customHeight="1" x14ac:dyDescent="0.2">
      <c r="A65" s="117" t="s">
        <v>110</v>
      </c>
      <c r="B65" s="225" t="s">
        <v>113</v>
      </c>
      <c r="C65" s="225"/>
      <c r="D65" s="225"/>
      <c r="E65" s="225"/>
      <c r="F65" s="225"/>
      <c r="G65" s="225"/>
      <c r="H65" s="225"/>
      <c r="I65" s="138">
        <v>0</v>
      </c>
      <c r="J65" s="139"/>
      <c r="K65" s="113">
        <f t="shared" si="1"/>
        <v>0</v>
      </c>
      <c r="L65" s="114">
        <f t="shared" si="2"/>
        <v>0</v>
      </c>
      <c r="M65" s="115" t="s">
        <v>181</v>
      </c>
    </row>
    <row r="66" spans="1:13" ht="12.75" customHeight="1" x14ac:dyDescent="0.2">
      <c r="A66" s="117" t="s">
        <v>110</v>
      </c>
      <c r="B66" s="226" t="s">
        <v>110</v>
      </c>
      <c r="C66" s="226"/>
      <c r="D66" s="226"/>
      <c r="E66" s="226"/>
      <c r="F66" s="226"/>
      <c r="G66" s="226"/>
      <c r="H66" s="226"/>
      <c r="I66" s="138">
        <v>0</v>
      </c>
      <c r="J66" s="139"/>
      <c r="K66" s="113">
        <f t="shared" si="1"/>
        <v>0</v>
      </c>
      <c r="L66" s="114">
        <f t="shared" si="2"/>
        <v>0</v>
      </c>
      <c r="M66" s="115" t="s">
        <v>181</v>
      </c>
    </row>
    <row r="67" spans="1:13" ht="12.75" customHeight="1" x14ac:dyDescent="0.25">
      <c r="A67" s="75"/>
      <c r="B67" s="227" t="s">
        <v>0</v>
      </c>
      <c r="C67" s="228"/>
      <c r="D67" s="228"/>
      <c r="E67" s="228"/>
      <c r="F67" s="228"/>
      <c r="G67" s="228"/>
      <c r="H67" s="229"/>
      <c r="I67" s="222">
        <f>SUM(I59:J66)</f>
        <v>0.2165</v>
      </c>
      <c r="J67" s="222"/>
      <c r="K67" s="118">
        <f>SUM(K59:K66)</f>
        <v>2942.1440403697134</v>
      </c>
      <c r="L67" s="118">
        <f>SUM(L59:L66)</f>
        <v>147.10720201848565</v>
      </c>
      <c r="M67" s="119"/>
    </row>
    <row r="68" spans="1:13" ht="12.75" customHeight="1" thickBot="1" x14ac:dyDescent="0.25"/>
    <row r="69" spans="1:13" ht="12.75" customHeight="1" thickBot="1" x14ac:dyDescent="0.25">
      <c r="A69" s="163" t="s">
        <v>170</v>
      </c>
      <c r="B69" s="164"/>
      <c r="C69" s="164"/>
      <c r="D69" s="164"/>
      <c r="E69" s="164"/>
      <c r="F69" s="164"/>
      <c r="G69" s="164"/>
      <c r="H69" s="165"/>
      <c r="I69" s="140" t="s">
        <v>173</v>
      </c>
      <c r="J69" s="223"/>
      <c r="K69" s="140" t="s">
        <v>189</v>
      </c>
      <c r="L69" s="223"/>
    </row>
    <row r="70" spans="1:13" ht="12.75" customHeight="1" x14ac:dyDescent="0.2">
      <c r="A70" s="37" t="s">
        <v>102</v>
      </c>
      <c r="B70" s="136" t="s">
        <v>157</v>
      </c>
      <c r="C70" s="136"/>
      <c r="D70" s="136"/>
      <c r="E70" s="136"/>
      <c r="F70" s="136"/>
      <c r="G70" s="136"/>
      <c r="H70" s="136"/>
      <c r="I70" s="137">
        <f>K21</f>
        <v>1142.2222222222215</v>
      </c>
      <c r="J70" s="137"/>
      <c r="K70" s="137">
        <f>I70/$I$16</f>
        <v>1.2979797979797971</v>
      </c>
      <c r="L70" s="137"/>
    </row>
    <row r="71" spans="1:13" ht="12.75" customHeight="1" x14ac:dyDescent="0.2">
      <c r="A71" s="37" t="s">
        <v>103</v>
      </c>
      <c r="B71" s="136" t="s">
        <v>172</v>
      </c>
      <c r="C71" s="136"/>
      <c r="D71" s="136"/>
      <c r="E71" s="136"/>
      <c r="F71" s="136"/>
      <c r="G71" s="136"/>
      <c r="H71" s="136"/>
      <c r="I71" s="137">
        <f>K29</f>
        <v>2133.0758333333333</v>
      </c>
      <c r="J71" s="137"/>
      <c r="K71" s="137">
        <f>I71/$I$16</f>
        <v>2.4239498106060604</v>
      </c>
      <c r="L71" s="137"/>
    </row>
    <row r="72" spans="1:13" ht="12.75" customHeight="1" x14ac:dyDescent="0.2">
      <c r="A72" s="37" t="s">
        <v>104</v>
      </c>
      <c r="B72" s="136" t="s">
        <v>99</v>
      </c>
      <c r="C72" s="136"/>
      <c r="D72" s="136"/>
      <c r="E72" s="136"/>
      <c r="F72" s="136"/>
      <c r="G72" s="136"/>
      <c r="H72" s="136"/>
      <c r="I72" s="137">
        <f>L34</f>
        <v>3606.38</v>
      </c>
      <c r="J72" s="137"/>
      <c r="K72" s="137">
        <f t="shared" ref="K72:K75" si="3">I72/$I$16</f>
        <v>4.0981590909090908</v>
      </c>
      <c r="L72" s="137"/>
    </row>
    <row r="73" spans="1:13" ht="12.75" customHeight="1" x14ac:dyDescent="0.2">
      <c r="A73" s="37" t="s">
        <v>105</v>
      </c>
      <c r="B73" s="136" t="s">
        <v>98</v>
      </c>
      <c r="C73" s="136"/>
      <c r="D73" s="136"/>
      <c r="E73" s="136"/>
      <c r="F73" s="136"/>
      <c r="G73" s="136"/>
      <c r="H73" s="136"/>
      <c r="I73" s="137">
        <f>L39</f>
        <v>2572.7799515839997</v>
      </c>
      <c r="J73" s="137"/>
      <c r="K73" s="137">
        <f t="shared" si="3"/>
        <v>2.923613581345454</v>
      </c>
      <c r="L73" s="137"/>
    </row>
    <row r="74" spans="1:13" ht="12.75" customHeight="1" x14ac:dyDescent="0.2">
      <c r="A74" s="37" t="s">
        <v>106</v>
      </c>
      <c r="B74" s="136" t="s">
        <v>100</v>
      </c>
      <c r="C74" s="136"/>
      <c r="D74" s="136"/>
      <c r="E74" s="136"/>
      <c r="F74" s="136"/>
      <c r="G74" s="136"/>
      <c r="H74" s="136"/>
      <c r="I74" s="137">
        <f>K45</f>
        <v>1240</v>
      </c>
      <c r="J74" s="137"/>
      <c r="K74" s="137">
        <f t="shared" si="3"/>
        <v>1.4090909090909092</v>
      </c>
      <c r="L74" s="137"/>
    </row>
    <row r="75" spans="1:13" ht="12.75" customHeight="1" x14ac:dyDescent="0.2">
      <c r="A75" s="37" t="s">
        <v>168</v>
      </c>
      <c r="B75" s="136" t="s">
        <v>156</v>
      </c>
      <c r="C75" s="136"/>
      <c r="D75" s="136"/>
      <c r="E75" s="136"/>
      <c r="F75" s="136"/>
      <c r="G75" s="136"/>
      <c r="H75" s="136"/>
      <c r="I75" s="137">
        <f>K55</f>
        <v>2895.1218559999998</v>
      </c>
      <c r="J75" s="137"/>
      <c r="K75" s="137">
        <f t="shared" si="3"/>
        <v>3.2899111999999997</v>
      </c>
      <c r="L75" s="137"/>
      <c r="M75" s="120"/>
    </row>
    <row r="76" spans="1:13" ht="12.75" customHeight="1" x14ac:dyDescent="0.2">
      <c r="A76" s="37" t="s">
        <v>169</v>
      </c>
      <c r="B76" s="136" t="s">
        <v>97</v>
      </c>
      <c r="C76" s="136"/>
      <c r="D76" s="136"/>
      <c r="E76" s="136"/>
      <c r="F76" s="136"/>
      <c r="G76" s="136"/>
      <c r="H76" s="136"/>
      <c r="I76" s="137">
        <f>K67</f>
        <v>2942.1440403697134</v>
      </c>
      <c r="J76" s="137"/>
      <c r="K76" s="137">
        <f>I76/$I$16</f>
        <v>3.3433455004201287</v>
      </c>
      <c r="L76" s="137"/>
      <c r="M76" s="120"/>
    </row>
    <row r="77" spans="1:13" ht="12.75" customHeight="1" x14ac:dyDescent="0.2">
      <c r="A77" s="37"/>
      <c r="B77" s="134" t="s">
        <v>171</v>
      </c>
      <c r="C77" s="134"/>
      <c r="D77" s="134"/>
      <c r="E77" s="134"/>
      <c r="F77" s="134"/>
      <c r="G77" s="134"/>
      <c r="H77" s="134"/>
      <c r="I77" s="135">
        <f>SUM(I70:J76)</f>
        <v>16531.723903509268</v>
      </c>
      <c r="J77" s="135"/>
      <c r="K77" s="133">
        <f>SUM(K70:L76)</f>
        <v>18.786049890351439</v>
      </c>
      <c r="L77" s="133"/>
      <c r="M77" s="119"/>
    </row>
    <row r="78" spans="1:13" ht="12.75" customHeight="1" thickBot="1" x14ac:dyDescent="0.25"/>
    <row r="79" spans="1:13" ht="12.75" customHeight="1" thickBot="1" x14ac:dyDescent="0.25">
      <c r="A79" s="108"/>
      <c r="B79" s="125" t="s">
        <v>196</v>
      </c>
      <c r="C79" s="126"/>
      <c r="D79" s="126"/>
      <c r="E79" s="126"/>
      <c r="F79" s="126"/>
      <c r="G79" s="126"/>
      <c r="H79" s="127"/>
      <c r="I79" s="128">
        <f>K77*I17</f>
        <v>165317.23903509267</v>
      </c>
      <c r="J79" s="129"/>
    </row>
    <row r="80" spans="1:13" ht="13.5" customHeight="1" x14ac:dyDescent="0.2">
      <c r="A80" s="108"/>
    </row>
    <row r="81" spans="1:9" x14ac:dyDescent="0.2">
      <c r="A81" s="121"/>
    </row>
    <row r="83" spans="1:9" x14ac:dyDescent="0.2">
      <c r="A83" s="122"/>
      <c r="B83" s="122"/>
      <c r="C83" s="122"/>
      <c r="D83" s="122"/>
      <c r="E83" s="123"/>
    </row>
    <row r="84" spans="1:9" x14ac:dyDescent="0.2">
      <c r="I84" s="124"/>
    </row>
    <row r="85" spans="1:9" x14ac:dyDescent="0.2">
      <c r="I85" s="124"/>
    </row>
  </sheetData>
  <mergeCells count="127"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zoomScale="130" zoomScaleNormal="130" workbookViewId="0">
      <selection activeCell="D15" sqref="D15"/>
    </sheetView>
  </sheetViews>
  <sheetFormatPr defaultColWidth="9.140625" defaultRowHeight="12.75" x14ac:dyDescent="0.2"/>
  <cols>
    <col min="1" max="1" width="8.42578125" style="5" bestFit="1" customWidth="1"/>
    <col min="2" max="2" width="27.85546875" style="5" customWidth="1"/>
    <col min="3" max="6" width="12" style="5" customWidth="1"/>
    <col min="7" max="7" width="53.42578125" style="5" customWidth="1"/>
    <col min="8" max="16384" width="9.140625" style="5"/>
  </cols>
  <sheetData>
    <row r="1" spans="1:7" ht="12.75" customHeight="1" thickBot="1" x14ac:dyDescent="0.25">
      <c r="A1" s="252" t="s">
        <v>66</v>
      </c>
      <c r="B1" s="253"/>
      <c r="C1" s="253"/>
      <c r="D1" s="253"/>
      <c r="E1" s="253"/>
      <c r="F1" s="254"/>
    </row>
    <row r="2" spans="1:7" ht="12.75" customHeight="1" thickBot="1" x14ac:dyDescent="0.25">
      <c r="A2" s="255" t="s">
        <v>67</v>
      </c>
      <c r="B2" s="256"/>
      <c r="C2" s="256"/>
      <c r="D2" s="256"/>
      <c r="E2" s="256"/>
      <c r="F2" s="257"/>
    </row>
    <row r="3" spans="1:7" ht="12.75" customHeight="1" thickBot="1" x14ac:dyDescent="0.25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25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25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">
      <c r="A15" s="8" t="s">
        <v>33</v>
      </c>
      <c r="B15" s="1" t="s">
        <v>34</v>
      </c>
      <c r="C15" s="1"/>
      <c r="D15" s="27" t="s">
        <v>32</v>
      </c>
      <c r="E15" s="1"/>
      <c r="F15" s="3"/>
      <c r="G15" s="261" t="s">
        <v>116</v>
      </c>
    </row>
    <row r="16" spans="1:7" ht="12.75" customHeight="1" x14ac:dyDescent="0.2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2"/>
    </row>
    <row r="17" spans="1:7" ht="12.75" customHeight="1" x14ac:dyDescent="0.2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2"/>
    </row>
    <row r="18" spans="1:7" ht="12.75" customHeight="1" x14ac:dyDescent="0.2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2"/>
    </row>
    <row r="19" spans="1:7" ht="12.75" customHeight="1" x14ac:dyDescent="0.2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2"/>
    </row>
    <row r="20" spans="1:7" ht="12.75" customHeight="1" x14ac:dyDescent="0.2">
      <c r="A20" s="8" t="s">
        <v>43</v>
      </c>
      <c r="B20" s="1" t="s">
        <v>44</v>
      </c>
      <c r="C20" s="1"/>
      <c r="D20" s="27" t="s">
        <v>32</v>
      </c>
      <c r="E20" s="1"/>
      <c r="F20" s="3"/>
      <c r="G20" s="262"/>
    </row>
    <row r="21" spans="1:7" ht="12.75" customHeight="1" x14ac:dyDescent="0.2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2"/>
    </row>
    <row r="22" spans="1:7" ht="12.75" customHeight="1" thickBot="1" x14ac:dyDescent="0.25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3"/>
    </row>
    <row r="23" spans="1:7" ht="12.75" customHeight="1" thickBot="1" x14ac:dyDescent="0.25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25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">
      <c r="A33" s="258" t="s">
        <v>64</v>
      </c>
      <c r="B33" s="259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">
      <c r="A34" s="258" t="s">
        <v>65</v>
      </c>
      <c r="B34" s="260"/>
      <c r="C34" s="260"/>
      <c r="D34" s="260"/>
      <c r="E34" s="259"/>
      <c r="F34" s="28">
        <f>C33+D33+E33+F33</f>
        <v>0.71339679999999994</v>
      </c>
    </row>
    <row r="35" spans="1:6" ht="12.75" customHeight="1" x14ac:dyDescent="0.2"/>
    <row r="36" spans="1:6" ht="12.75" customHeight="1" x14ac:dyDescent="0.2">
      <c r="A36" s="250" t="s">
        <v>13</v>
      </c>
      <c r="B36" s="250"/>
      <c r="C36" s="250"/>
      <c r="D36" s="250"/>
      <c r="E36" s="250"/>
      <c r="F36" s="250"/>
    </row>
    <row r="37" spans="1:6" ht="12.75" customHeight="1" x14ac:dyDescent="0.2">
      <c r="A37" s="251" t="s">
        <v>69</v>
      </c>
      <c r="B37" s="251"/>
      <c r="C37" s="251"/>
      <c r="D37" s="251"/>
      <c r="E37" s="251"/>
      <c r="F37" s="251"/>
    </row>
    <row r="38" spans="1:6" ht="12.75" customHeight="1" x14ac:dyDescent="0.2">
      <c r="A38" s="251" t="s">
        <v>70</v>
      </c>
      <c r="B38" s="251"/>
      <c r="C38" s="251"/>
      <c r="D38" s="251"/>
      <c r="E38" s="251"/>
      <c r="F38" s="251"/>
    </row>
    <row r="39" spans="1:6" ht="12.75" customHeight="1" x14ac:dyDescent="0.2">
      <c r="A39" s="251" t="s">
        <v>71</v>
      </c>
      <c r="B39" s="251"/>
      <c r="C39" s="251"/>
      <c r="D39" s="251"/>
      <c r="E39" s="251"/>
      <c r="F39" s="251"/>
    </row>
    <row r="40" spans="1:6" ht="12.75" customHeight="1" x14ac:dyDescent="0.2">
      <c r="A40" s="251" t="s">
        <v>72</v>
      </c>
      <c r="B40" s="251"/>
      <c r="C40" s="251"/>
      <c r="D40" s="251"/>
      <c r="E40" s="251"/>
      <c r="F40" s="251"/>
    </row>
    <row r="41" spans="1:6" ht="12.75" customHeight="1" x14ac:dyDescent="0.2">
      <c r="A41" s="251" t="s">
        <v>73</v>
      </c>
      <c r="B41" s="251"/>
      <c r="C41" s="251"/>
      <c r="D41" s="251"/>
      <c r="E41" s="251"/>
      <c r="F41" s="251"/>
    </row>
    <row r="42" spans="1:6" ht="12.75" customHeight="1" x14ac:dyDescent="0.2">
      <c r="A42" s="251" t="s">
        <v>74</v>
      </c>
      <c r="B42" s="251"/>
      <c r="C42" s="251"/>
      <c r="D42" s="251"/>
      <c r="E42" s="251"/>
      <c r="F42" s="251"/>
    </row>
    <row r="43" spans="1:6" ht="12.75" customHeight="1" x14ac:dyDescent="0.2">
      <c r="A43" s="251" t="s">
        <v>75</v>
      </c>
      <c r="B43" s="251"/>
      <c r="C43" s="251"/>
      <c r="D43" s="251"/>
      <c r="E43" s="251"/>
      <c r="F43" s="251"/>
    </row>
    <row r="44" spans="1:6" ht="12.75" customHeight="1" x14ac:dyDescent="0.2">
      <c r="A44" s="251" t="s">
        <v>68</v>
      </c>
      <c r="B44" s="251"/>
      <c r="C44" s="251"/>
      <c r="D44" s="251"/>
      <c r="E44" s="251"/>
      <c r="F44" s="251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2024-02-08T19:28:54Z</cp:lastPrinted>
  <dcterms:created xsi:type="dcterms:W3CDTF">2022-03-08T16:28:56Z</dcterms:created>
  <dcterms:modified xsi:type="dcterms:W3CDTF">2025-01-30T20:08:54Z</dcterms:modified>
</cp:coreProperties>
</file>