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22992" windowHeight="10056"/>
  </bookViews>
  <sheets>
    <sheet name="A-CustoDetalhado" sheetId="1" r:id="rId1"/>
    <sheet name="B-EncargosSociais" sheetId="10" r:id="rId2"/>
  </sheets>
  <definedNames>
    <definedName name="_xlnm.Print_Area" localSheetId="1">'B-EncargosSociais'!$A$1:$G$46</definedName>
  </definedNames>
  <calcPr calcId="144525"/>
</workbook>
</file>

<file path=xl/calcChain.xml><?xml version="1.0" encoding="utf-8"?>
<calcChain xmlns="http://schemas.openxmlformats.org/spreadsheetml/2006/main">
  <c r="K67" i="1" l="1"/>
  <c r="K55" i="1" l="1"/>
  <c r="H21" i="1" l="1"/>
  <c r="L33" i="1" l="1"/>
  <c r="K38" i="1" s="1"/>
  <c r="K45" i="1"/>
  <c r="I74" i="1" s="1"/>
  <c r="J21" i="1"/>
  <c r="K21" i="1" s="1"/>
  <c r="I70" i="1" s="1"/>
  <c r="L32" i="1"/>
  <c r="K37" i="1" s="1"/>
  <c r="I16" i="1"/>
  <c r="I17" i="1"/>
  <c r="K54" i="1"/>
  <c r="K53" i="1"/>
  <c r="L53" i="1" s="1"/>
  <c r="K52" i="1"/>
  <c r="L52" i="1" s="1"/>
  <c r="K50" i="1"/>
  <c r="L50" i="1" s="1"/>
  <c r="K48" i="1"/>
  <c r="L48" i="1" s="1"/>
  <c r="J24" i="1"/>
  <c r="K24" i="1" s="1"/>
  <c r="K28" i="1"/>
  <c r="L28" i="1" s="1"/>
  <c r="K27" i="1"/>
  <c r="L27" i="1" s="1"/>
  <c r="K26" i="1"/>
  <c r="L26" i="1" s="1"/>
  <c r="K25" i="1"/>
  <c r="L25" i="1" s="1"/>
  <c r="L24" i="1" l="1"/>
  <c r="L29" i="1" s="1"/>
  <c r="K29" i="1"/>
  <c r="I71" i="1" s="1"/>
  <c r="K71" i="1" s="1"/>
  <c r="K70" i="1"/>
  <c r="L21" i="1"/>
  <c r="L34" i="1"/>
  <c r="L55" i="1"/>
  <c r="I75" i="1"/>
  <c r="K75" i="1" l="1"/>
  <c r="I72" i="1"/>
  <c r="K72" i="1" s="1"/>
  <c r="J45" i="1" l="1"/>
  <c r="I67" i="1" l="1"/>
  <c r="E33" i="10" l="1"/>
  <c r="D33" i="10"/>
  <c r="C33" i="10"/>
  <c r="F32" i="10" l="1"/>
  <c r="F31" i="10"/>
  <c r="F33" i="10" l="1"/>
  <c r="F34" i="10" s="1"/>
  <c r="J37" i="1" l="1"/>
  <c r="L37" i="1" s="1"/>
  <c r="J38" i="1"/>
  <c r="L38" i="1" s="1"/>
  <c r="L39" i="1" s="1"/>
  <c r="K60" i="1" l="1"/>
  <c r="K61" i="1"/>
  <c r="K63" i="1"/>
  <c r="K64" i="1"/>
  <c r="K65" i="1"/>
  <c r="K59" i="1"/>
  <c r="K62" i="1"/>
  <c r="K66" i="1"/>
  <c r="I73" i="1"/>
  <c r="K73" i="1" s="1"/>
  <c r="K74" i="1" l="1"/>
  <c r="L59" i="1"/>
  <c r="L65" i="1"/>
  <c r="L66" i="1"/>
  <c r="L60" i="1"/>
  <c r="L64" i="1"/>
  <c r="L62" i="1"/>
  <c r="L63" i="1"/>
  <c r="L61" i="1"/>
  <c r="L67" i="1" l="1"/>
  <c r="I76" i="1"/>
  <c r="I77" i="1" s="1"/>
  <c r="K76" i="1" l="1"/>
  <c r="K77" i="1" s="1"/>
  <c r="I79" i="1" s="1"/>
</calcChain>
</file>

<file path=xl/sharedStrings.xml><?xml version="1.0" encoding="utf-8"?>
<sst xmlns="http://schemas.openxmlformats.org/spreadsheetml/2006/main" count="255" uniqueCount="206">
  <si>
    <t>TOTAL</t>
  </si>
  <si>
    <t>GRUPO A</t>
  </si>
  <si>
    <t>INSS</t>
  </si>
  <si>
    <t>FGTS</t>
  </si>
  <si>
    <t>SEBRAE</t>
  </si>
  <si>
    <t>INCRA</t>
  </si>
  <si>
    <t>GRUPO B</t>
  </si>
  <si>
    <t>Aviso Prévio Trabalhado</t>
  </si>
  <si>
    <t>GRUPO C</t>
  </si>
  <si>
    <t>Aviso Prévio Indenizado</t>
  </si>
  <si>
    <t>GRUPO D</t>
  </si>
  <si>
    <t>Lucro</t>
  </si>
  <si>
    <t>Reincidência de A sobre Aviso Prévio Trabalhado + Reincidência de FGTS sobre Aviso Prévio Indenizado</t>
  </si>
  <si>
    <t>FONTES</t>
  </si>
  <si>
    <t>CÓDIGO</t>
  </si>
  <si>
    <t>DESCRIÇÃO</t>
  </si>
  <si>
    <t>A</t>
  </si>
  <si>
    <t>A1</t>
  </si>
  <si>
    <t>A2</t>
  </si>
  <si>
    <t>SESI</t>
  </si>
  <si>
    <t>A3</t>
  </si>
  <si>
    <t>SENAI</t>
  </si>
  <si>
    <t>A4</t>
  </si>
  <si>
    <t>A5</t>
  </si>
  <si>
    <t>A6</t>
  </si>
  <si>
    <t>Salário Educação</t>
  </si>
  <si>
    <t>A7</t>
  </si>
  <si>
    <t>Seguro Contra Acidentes Trabalho</t>
  </si>
  <si>
    <t>A8</t>
  </si>
  <si>
    <t>B</t>
  </si>
  <si>
    <t>B1</t>
  </si>
  <si>
    <t>Repouso Semanal Remunerado</t>
  </si>
  <si>
    <t>Não incidente</t>
  </si>
  <si>
    <t>B2</t>
  </si>
  <si>
    <t>Feriados</t>
  </si>
  <si>
    <t>B3</t>
  </si>
  <si>
    <t>Auxílio-Enfermidade</t>
  </si>
  <si>
    <t>B4</t>
  </si>
  <si>
    <t>13º Salário</t>
  </si>
  <si>
    <t>B5</t>
  </si>
  <si>
    <t>Licença Paternidade</t>
  </si>
  <si>
    <t>B6</t>
  </si>
  <si>
    <t>Faltas Justificadas</t>
  </si>
  <si>
    <t>B7</t>
  </si>
  <si>
    <t>Dias de Chuvas</t>
  </si>
  <si>
    <t>B8</t>
  </si>
  <si>
    <t>Auxilio Acidente de Trabalho</t>
  </si>
  <si>
    <t>B9</t>
  </si>
  <si>
    <t>Férias Gozadas</t>
  </si>
  <si>
    <t>B10</t>
  </si>
  <si>
    <t>Salário Maternidade</t>
  </si>
  <si>
    <t>C</t>
  </si>
  <si>
    <t>C1</t>
  </si>
  <si>
    <t>C2</t>
  </si>
  <si>
    <t>C3</t>
  </si>
  <si>
    <t>Férias Indenizadas+1/3</t>
  </si>
  <si>
    <t>C4</t>
  </si>
  <si>
    <t>Depósito Rescisão Sem Justa Causa</t>
  </si>
  <si>
    <t>C5</t>
  </si>
  <si>
    <t>Indenização Adicional</t>
  </si>
  <si>
    <t>D</t>
  </si>
  <si>
    <t>D1</t>
  </si>
  <si>
    <t>Reincidência de A sobre B</t>
  </si>
  <si>
    <t>D2</t>
  </si>
  <si>
    <t>SUB-TOTAIS ( GERAL )</t>
  </si>
  <si>
    <t>TOTAL DOS ENCARGOS SOCIAIS SOBRE O SALÁRIO MÊS</t>
  </si>
  <si>
    <t>MÃO DE OBRA MENSALISTA</t>
  </si>
  <si>
    <t>ENCARGOS SOCIAIS SOBRE O SALÁRIO MÊS</t>
  </si>
  <si>
    <t>Planilha de Encargos Sociais CAIXA ECONOMICA</t>
  </si>
  <si>
    <t xml:space="preserve">LEI 6950/81 - Sobre INSS </t>
  </si>
  <si>
    <t>"Contribuição Adicional" Depende do Enquadramento da empresa e do Número de Empregados - Sobre SESI SENAI</t>
  </si>
  <si>
    <t>STF em decisão de 08/04/2021 - Dias Toffoli - Sobre INCRA</t>
  </si>
  <si>
    <t>Constitucional - Sobre SEBRAE</t>
  </si>
  <si>
    <t>§ 5º do art. 212 da Constituição Federal - Sobre Salario Educação</t>
  </si>
  <si>
    <t>8% da remuneração paga ao trabalhador, até o dia 7 do mês subsequente. (Lei 8.036/1990) - Sobre FGTS</t>
  </si>
  <si>
    <t>Art. 130º CLT</t>
  </si>
  <si>
    <t>DADOS COMPLEMENTARES PARA COMPOSIÇÃO DOS CUSTOS REFERENTES À MÃO-DE-OBRA</t>
  </si>
  <si>
    <t>Tipo de serviço (mesmo serviço com características distintas)</t>
  </si>
  <si>
    <t>Categoria profissional (vinculada à execução contratual)</t>
  </si>
  <si>
    <t>Data base da categoria (dia/mês/ano)</t>
  </si>
  <si>
    <t>Carga horária (Escala)</t>
  </si>
  <si>
    <t>%</t>
  </si>
  <si>
    <t>Qtde</t>
  </si>
  <si>
    <t>Valor (R$)</t>
  </si>
  <si>
    <t>Observações/Fundamentos Legais/Memória de cálculo</t>
  </si>
  <si>
    <t>Lei 8.212/91 art. 22, I</t>
  </si>
  <si>
    <t>Decreto 87.403/82 - art. 3º, I</t>
  </si>
  <si>
    <t>Lei 8036/90 art. 15 e art. 7º, III da CF</t>
  </si>
  <si>
    <t>Lei 8.036/90 artigo 30</t>
  </si>
  <si>
    <t>Decreto/lei 1.146/70 art. 1º, I</t>
  </si>
  <si>
    <t>Lei 8.029/90</t>
  </si>
  <si>
    <t>BENEFÍCIOS MENSAIS E DIÁRIOS</t>
  </si>
  <si>
    <t>VRº (R$)</t>
  </si>
  <si>
    <t>QTDE</t>
  </si>
  <si>
    <t>CUSTOS INDIRETOS, TRIBUTOS E LUCRO</t>
  </si>
  <si>
    <t>PERCENTUAL (%)</t>
  </si>
  <si>
    <t>Custos Indiretos</t>
  </si>
  <si>
    <t>Tributos</t>
  </si>
  <si>
    <t>Encargos Sociais</t>
  </si>
  <si>
    <t>Composição da Remuneração</t>
  </si>
  <si>
    <t>Benefícios Anuais, Mensais e Diários</t>
  </si>
  <si>
    <t>Quantidade Postos de Trabalho</t>
  </si>
  <si>
    <t>Modulo 1</t>
  </si>
  <si>
    <t>Modulo 2</t>
  </si>
  <si>
    <t>Modulo 3</t>
  </si>
  <si>
    <t>Modulo 4</t>
  </si>
  <si>
    <t>Modulo 5</t>
  </si>
  <si>
    <t>Vigencia Contratual (meses)</t>
  </si>
  <si>
    <t>Tributos PIS/PASEP</t>
  </si>
  <si>
    <t>Tributos COFINS</t>
  </si>
  <si>
    <t>...</t>
  </si>
  <si>
    <t>Tributos SIMPLES NACIONAL</t>
  </si>
  <si>
    <t>Tributos Municipais ISSQN</t>
  </si>
  <si>
    <t>Tributos (Demais Tributos Especificar)</t>
  </si>
  <si>
    <t>Decreto nº 3.048/99 - ANEXO V - Pode variar entre 1,2 e 3%</t>
  </si>
  <si>
    <t>Decreto/lei 9.853/46 art. 3º, § 2</t>
  </si>
  <si>
    <t>Conforme Enquadramento Juridico e 
Regime Tributário
A Licitante deverá preencher os Encargos.</t>
  </si>
  <si>
    <t>Obs./Fund. Legais/Mem. cálculo</t>
  </si>
  <si>
    <t>Total da Remuneração x % dos Encargos Sociais</t>
  </si>
  <si>
    <t>MÓDULO 3 - COMPOSIÇÃO DA REMUNERAÇÃO</t>
  </si>
  <si>
    <t>MÓDULO 4 - ENCARGOS SOCIAIS "B-EncargosSociais"</t>
  </si>
  <si>
    <t>MÓDULO 5 - BENEFÍCIOS MENSAIS E DIÁRIOS</t>
  </si>
  <si>
    <t>MÓDULO 6 - CUSTOS INDIRETOS, TRIBUTOS E LUCRO</t>
  </si>
  <si>
    <t>MÓDULO 1 - DEPRECIAÇÃO</t>
  </si>
  <si>
    <t>Valor do veículo no início do ano</t>
  </si>
  <si>
    <t>Valor do veículo no fim do ano</t>
  </si>
  <si>
    <t>Valor / Ano</t>
  </si>
  <si>
    <t>Valor / Mês</t>
  </si>
  <si>
    <t>Valor / Dia</t>
  </si>
  <si>
    <t>Motorista</t>
  </si>
  <si>
    <t>IPVA  - veículo</t>
  </si>
  <si>
    <t>Licenciamento - veículo</t>
  </si>
  <si>
    <t>Seguro Obrigatório - veículo</t>
  </si>
  <si>
    <t>Seguro de Terceiros e Passageiros</t>
  </si>
  <si>
    <t>Manutenção do Tacógrafo</t>
  </si>
  <si>
    <t>MÓDULO 2 - REMUNEAÇÃO DO CAPITAL</t>
  </si>
  <si>
    <t>E2</t>
  </si>
  <si>
    <t>C6</t>
  </si>
  <si>
    <t>D6</t>
  </si>
  <si>
    <t>E6</t>
  </si>
  <si>
    <t xml:space="preserve">MÓDULO 6 - CUSTOS VARIAVEIS </t>
  </si>
  <si>
    <t>Combustível (Diesel)</t>
  </si>
  <si>
    <t>Lubrificantes</t>
  </si>
  <si>
    <t>Óleo de motor (20 litros / 10.000,00 km)</t>
  </si>
  <si>
    <t>Rodagem</t>
  </si>
  <si>
    <t xml:space="preserve">Pneu diagonal </t>
  </si>
  <si>
    <t>Recapagem</t>
  </si>
  <si>
    <t>Manutenção preventiva e corretiva</t>
  </si>
  <si>
    <t>Monitor (a)</t>
  </si>
  <si>
    <t>DADOS COMPLEMENTARES PARA COMPOSIÇÃO DOS CUSTOS VARIAVEIS</t>
  </si>
  <si>
    <t>Quantidade de dias letivos no mês (aproximadamente)</t>
  </si>
  <si>
    <t>Quantidade de kilometros a serem percorridos diariamente (ida e volta)</t>
  </si>
  <si>
    <t>TOTAL (A2+B2+C2+D2+E2)</t>
  </si>
  <si>
    <t>TOTAL (A6+B6+C6+D6+E6)</t>
  </si>
  <si>
    <t>Consumo/Km</t>
  </si>
  <si>
    <t>Valor Unitário</t>
  </si>
  <si>
    <t>Custos Variaveis</t>
  </si>
  <si>
    <t xml:space="preserve">Depreciação </t>
  </si>
  <si>
    <t>Quilometragem em 20 dias</t>
  </si>
  <si>
    <t>Quilometragem em 200 dias</t>
  </si>
  <si>
    <t>Salário</t>
  </si>
  <si>
    <t>TOTAL DOS ENCARGOS SOCIAIS (A4+B4)</t>
  </si>
  <si>
    <t>C7</t>
  </si>
  <si>
    <t>D7</t>
  </si>
  <si>
    <t>E7</t>
  </si>
  <si>
    <t>VALOR MÊS</t>
  </si>
  <si>
    <t>VALOR DIA</t>
  </si>
  <si>
    <t>Modulo 6</t>
  </si>
  <si>
    <t>Modulo 7</t>
  </si>
  <si>
    <t>QUADRO-RESUMO DOS CUSTO</t>
  </si>
  <si>
    <t>Subtotal (1+2+3+4+5+6+7)</t>
  </si>
  <si>
    <t>Remuneração de Capital</t>
  </si>
  <si>
    <t>VALOR MENSAL (R$)</t>
  </si>
  <si>
    <t>SINFRETIBA 2024/2026</t>
  </si>
  <si>
    <t>TOTAL (A5+B5)</t>
  </si>
  <si>
    <t>Lei nº 14.260/2003 da Secretaria de Estado da Fazenda Coordenação da Receita do Estado -  Resolução Sefa nº 135/2021</t>
  </si>
  <si>
    <t>https://www.detran.pr.gov.br/Noticia/Prazo-para-pagamento-do-licenciamento-de-veiculos-com-placas-finais-3-4-e-5-comeca-em</t>
  </si>
  <si>
    <t>https://www.camara.leg.br/noticias/1125348-sancionada-lei-que-impede-volta-do-dpvat-em-2025/</t>
  </si>
  <si>
    <t>https://cronotacografo.rbmlq.gov.br/duvida_frequentes#:~:text=O%20que%20%C3%A9%20cobrado%20na,2017%20corresponde%20ao%20c%C3%B3digo%20237.</t>
  </si>
  <si>
    <t>Soma dos Modulos 1+2+3+4+5+6+7 / % do Tributo</t>
  </si>
  <si>
    <t>Preço do valor do contrato da prefeitura do Municipio de Nova Fátima                                                                                                                                                                                                                                                                        Cartilha GEIPOT - Grupo Executivo para a Integração da Política de Transportes (item A.1 pag 5)</t>
  </si>
  <si>
    <t>Módulo 6: Metodologia de Custo do Transporte Escolar Rural FNDE (item 4.2.2 pag 12)                                                                                                                                                                                                                                                      Cartilha GEIPOT - Grupo Executivo para a Integração da Política de Transportes (item A.2 pag 5)</t>
  </si>
  <si>
    <t>Módulo 6: Metodologia de Custo do Transporte Escolar Rural FNDE (item 4.2.3 pag 13)                                                                                                                                                                                                                                              Cartilha GEIPOT - Grupo Executivo para a Integração da Política de Transportes (item A.3 pag 5)</t>
  </si>
  <si>
    <t>Módulo 6: Metodologia de Custo do Transporte Escolar Rural FNDE (item 4.2.4 pag 14)                                                                                                                                                                                                                                       Cartilha GEIPOT - Grupo Executivo para a Integração da Política de Transportes (item A.4 pag 6)</t>
  </si>
  <si>
    <t xml:space="preserve">EXECUÇÃO DE SERVIÇOS ESPECIALIZADOS DE TRANSPORTE ESCOLAR </t>
  </si>
  <si>
    <t>VEICULO:</t>
  </si>
  <si>
    <t>VALOR KM (R$)</t>
  </si>
  <si>
    <t>Módulo 6: Metodologia de Custo do Transporte Escolar Rural FNDE (item 4.1.3 pag 9)                                                                                                                                                                                                                            Cartilha GEIPOT - Grupo Executivo para a Integração da Política de Transportes (item B.1 pag 7)</t>
  </si>
  <si>
    <t xml:space="preserve">Media dos Valores retirados da Tabela FIPE </t>
  </si>
  <si>
    <t>Media dos Valores do seguro do contrato dos ultimos processos de licitação para transporte escolar</t>
  </si>
  <si>
    <t xml:space="preserve">LINHA 3: </t>
  </si>
  <si>
    <t>VAN</t>
  </si>
  <si>
    <t>VALOR TOTAL NO ANO</t>
  </si>
  <si>
    <t>Cláusula 3ª CCT / Proporcional para 30H*</t>
  </si>
  <si>
    <t>Cláusula 3ª CCT, Alinea D e E</t>
  </si>
  <si>
    <t>TOTAL DA REMUNERAÇÃO (A3+B3)</t>
  </si>
  <si>
    <t>Salario Minimo 2025</t>
  </si>
  <si>
    <r>
      <t>Salário normativo da categoria profissional</t>
    </r>
    <r>
      <rPr>
        <b/>
        <sz val="9"/>
        <color theme="1"/>
        <rFont val="Arial"/>
        <family val="2"/>
      </rPr>
      <t xml:space="preserve"> (30 horas Semanais</t>
    </r>
    <r>
      <rPr>
        <sz val="9"/>
        <color theme="1"/>
        <rFont val="Arial"/>
        <family val="2"/>
      </rPr>
      <t>)</t>
    </r>
  </si>
  <si>
    <r>
      <t>Salário-Base</t>
    </r>
    <r>
      <rPr>
        <b/>
        <sz val="9"/>
        <color theme="1"/>
        <rFont val="Arial"/>
        <family val="2"/>
      </rPr>
      <t xml:space="preserve"> (30 hrs semanais</t>
    </r>
    <r>
      <rPr>
        <sz val="9"/>
        <color theme="1"/>
        <rFont val="Arial"/>
        <family val="2"/>
      </rPr>
      <t xml:space="preserve">) - </t>
    </r>
    <r>
      <rPr>
        <b/>
        <sz val="9"/>
        <color theme="1"/>
        <rFont val="Arial"/>
        <family val="2"/>
      </rPr>
      <t>MOTORISTA</t>
    </r>
  </si>
  <si>
    <r>
      <t>Salário-Base</t>
    </r>
    <r>
      <rPr>
        <b/>
        <sz val="9"/>
        <color theme="1"/>
        <rFont val="Arial"/>
        <family val="2"/>
      </rPr>
      <t xml:space="preserve"> (30 hrs semanais</t>
    </r>
    <r>
      <rPr>
        <sz val="9"/>
        <color theme="1"/>
        <rFont val="Arial"/>
        <family val="2"/>
      </rPr>
      <t xml:space="preserve">) - </t>
    </r>
    <r>
      <rPr>
        <b/>
        <sz val="9"/>
        <color theme="1"/>
        <rFont val="Arial"/>
        <family val="2"/>
      </rPr>
      <t>MONITOR (A)</t>
    </r>
  </si>
  <si>
    <r>
      <t xml:space="preserve">Encargos Sociais - </t>
    </r>
    <r>
      <rPr>
        <b/>
        <sz val="9"/>
        <color theme="1"/>
        <rFont val="Arial"/>
        <family val="2"/>
      </rPr>
      <t>MOTORISTA</t>
    </r>
  </si>
  <si>
    <r>
      <t xml:space="preserve">Encargos Sociais - </t>
    </r>
    <r>
      <rPr>
        <b/>
        <sz val="9"/>
        <color theme="1"/>
        <rFont val="Arial"/>
        <family val="2"/>
      </rPr>
      <t>MONITOR (A)</t>
    </r>
  </si>
  <si>
    <r>
      <t>Auxílio-Refeição/Alimentação -</t>
    </r>
    <r>
      <rPr>
        <b/>
        <sz val="9"/>
        <color theme="1"/>
        <rFont val="Arial"/>
        <family val="2"/>
      </rPr>
      <t xml:space="preserve"> MOTORISTA</t>
    </r>
  </si>
  <si>
    <r>
      <t xml:space="preserve">Cláusula 13ª CCT </t>
    </r>
    <r>
      <rPr>
        <b/>
        <sz val="9"/>
        <color theme="1"/>
        <rFont val="Arial"/>
        <family val="2"/>
      </rPr>
      <t>Desc. 9% do empregado</t>
    </r>
  </si>
  <si>
    <r>
      <t xml:space="preserve">Auxílio-Refeição/Alimentação - </t>
    </r>
    <r>
      <rPr>
        <b/>
        <sz val="9"/>
        <color theme="1"/>
        <rFont val="Arial"/>
        <family val="2"/>
      </rPr>
      <t>MONITOR (A)</t>
    </r>
  </si>
  <si>
    <t>AREIÃO / MESSIAS - TARDE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</si>
</sst>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#,##0.000000"/>
    <numFmt numFmtId="166" formatCode="0,000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color theme="10"/>
      <name val="Calibri"/>
      <family val="2"/>
      <scheme val="minor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4FFF7D"/>
        <bgColor indexed="64"/>
      </patternFill>
    </fill>
    <fill>
      <patternFill patternType="solid">
        <fgColor rgb="FFFFFF8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57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vertical="center" wrapText="1"/>
    </xf>
    <xf numFmtId="0" fontId="2" fillId="0" borderId="18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10" fontId="2" fillId="3" borderId="5" xfId="0" applyNumberFormat="1" applyFont="1" applyFill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10" fontId="2" fillId="3" borderId="6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/>
    </xf>
    <xf numFmtId="0" fontId="5" fillId="0" borderId="0" xfId="0" applyFont="1"/>
    <xf numFmtId="0" fontId="7" fillId="0" borderId="13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7" xfId="0" applyFont="1" applyBorder="1" applyAlignment="1">
      <alignment horizontal="left"/>
    </xf>
    <xf numFmtId="44" fontId="7" fillId="0" borderId="27" xfId="1" applyFont="1" applyBorder="1" applyAlignment="1">
      <alignment horizontal="center"/>
    </xf>
    <xf numFmtId="44" fontId="7" fillId="0" borderId="0" xfId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7" fillId="2" borderId="13" xfId="0" applyFont="1" applyFill="1" applyBorder="1" applyAlignment="1">
      <alignment horizontal="center" vertical="center"/>
    </xf>
    <xf numFmtId="44" fontId="7" fillId="2" borderId="10" xfId="1" applyFont="1" applyFill="1" applyBorder="1" applyAlignment="1">
      <alignment horizontal="center"/>
    </xf>
    <xf numFmtId="44" fontId="7" fillId="2" borderId="13" xfId="1" applyFont="1" applyFill="1" applyBorder="1" applyAlignment="1">
      <alignment horizontal="center"/>
    </xf>
    <xf numFmtId="44" fontId="7" fillId="2" borderId="12" xfId="1" applyFont="1" applyFill="1" applyBorder="1" applyAlignment="1">
      <alignment horizontal="center"/>
    </xf>
    <xf numFmtId="0" fontId="7" fillId="0" borderId="21" xfId="0" applyFont="1" applyFill="1" applyBorder="1" applyAlignment="1">
      <alignment horizontal="left" vertical="center" wrapText="1"/>
    </xf>
    <xf numFmtId="0" fontId="5" fillId="0" borderId="5" xfId="0" applyFont="1" applyBorder="1"/>
    <xf numFmtId="4" fontId="5" fillId="0" borderId="5" xfId="0" applyNumberFormat="1" applyFont="1" applyBorder="1"/>
    <xf numFmtId="4" fontId="8" fillId="0" borderId="5" xfId="0" applyNumberFormat="1" applyFont="1" applyBorder="1"/>
    <xf numFmtId="0" fontId="5" fillId="0" borderId="0" xfId="0" applyFont="1" applyFill="1" applyBorder="1" applyAlignment="1"/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0" fontId="7" fillId="0" borderId="1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4" fontId="8" fillId="0" borderId="1" xfId="0" applyNumberFormat="1" applyFont="1" applyBorder="1"/>
    <xf numFmtId="0" fontId="10" fillId="0" borderId="0" xfId="4" applyFont="1" applyFill="1" applyBorder="1" applyAlignment="1">
      <alignment horizontal="left"/>
    </xf>
    <xf numFmtId="44" fontId="7" fillId="0" borderId="1" xfId="1" applyFont="1" applyFill="1" applyBorder="1" applyAlignment="1">
      <alignment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9" fontId="5" fillId="0" borderId="5" xfId="2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vertical="center"/>
    </xf>
    <xf numFmtId="9" fontId="5" fillId="0" borderId="1" xfId="2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right" vertical="center"/>
    </xf>
    <xf numFmtId="0" fontId="5" fillId="0" borderId="0" xfId="0" applyFont="1" applyFill="1"/>
    <xf numFmtId="164" fontId="7" fillId="0" borderId="1" xfId="0" applyNumberFormat="1" applyFont="1" applyFill="1" applyBorder="1" applyAlignment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4" fontId="7" fillId="0" borderId="0" xfId="0" applyNumberFormat="1" applyFont="1" applyFill="1" applyBorder="1" applyAlignment="1">
      <alignment horizontal="right"/>
    </xf>
    <xf numFmtId="10" fontId="7" fillId="0" borderId="5" xfId="2" applyNumberFormat="1" applyFont="1" applyFill="1" applyBorder="1" applyAlignment="1">
      <alignment horizontal="center" vertical="center"/>
    </xf>
    <xf numFmtId="164" fontId="5" fillId="0" borderId="14" xfId="0" applyNumberFormat="1" applyFont="1" applyFill="1" applyBorder="1" applyAlignment="1">
      <alignment horizontal="center" vertical="center"/>
    </xf>
    <xf numFmtId="44" fontId="5" fillId="0" borderId="5" xfId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left" vertical="center" wrapText="1"/>
    </xf>
    <xf numFmtId="10" fontId="7" fillId="0" borderId="1" xfId="2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44" fontId="5" fillId="0" borderId="1" xfId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44" fontId="7" fillId="0" borderId="1" xfId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vertical="center" wrapText="1"/>
    </xf>
    <xf numFmtId="44" fontId="7" fillId="0" borderId="0" xfId="1" applyFont="1" applyFill="1" applyBorder="1" applyAlignment="1">
      <alignment horizontal="right"/>
    </xf>
    <xf numFmtId="0" fontId="7" fillId="0" borderId="7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2" borderId="10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165" fontId="8" fillId="0" borderId="5" xfId="0" applyNumberFormat="1" applyFont="1" applyBorder="1"/>
    <xf numFmtId="44" fontId="8" fillId="0" borderId="5" xfId="1" applyFont="1" applyBorder="1"/>
    <xf numFmtId="0" fontId="5" fillId="0" borderId="1" xfId="0" applyFont="1" applyBorder="1" applyAlignment="1">
      <alignment wrapText="1"/>
    </xf>
    <xf numFmtId="165" fontId="8" fillId="0" borderId="1" xfId="0" applyNumberFormat="1" applyFont="1" applyBorder="1"/>
    <xf numFmtId="44" fontId="5" fillId="0" borderId="1" xfId="1" applyFont="1" applyBorder="1"/>
    <xf numFmtId="44" fontId="7" fillId="0" borderId="1" xfId="1" applyFont="1" applyBorder="1"/>
    <xf numFmtId="0" fontId="7" fillId="0" borderId="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/>
    </xf>
    <xf numFmtId="44" fontId="5" fillId="0" borderId="5" xfId="0" applyNumberFormat="1" applyFont="1" applyFill="1" applyBorder="1"/>
    <xf numFmtId="44" fontId="5" fillId="0" borderId="5" xfId="1" applyFont="1" applyFill="1" applyBorder="1" applyAlignment="1"/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64" fontId="7" fillId="0" borderId="1" xfId="1" applyNumberFormat="1" applyFont="1" applyFill="1" applyBorder="1" applyAlignment="1"/>
    <xf numFmtId="4" fontId="7" fillId="0" borderId="0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7" fillId="0" borderId="0" xfId="1" applyNumberFormat="1" applyFont="1" applyFill="1" applyBorder="1" applyAlignment="1">
      <alignment horizontal="right" vertical="center"/>
    </xf>
    <xf numFmtId="0" fontId="11" fillId="0" borderId="0" xfId="0" applyFont="1" applyBorder="1"/>
    <xf numFmtId="0" fontId="5" fillId="0" borderId="0" xfId="0" applyFont="1" applyBorder="1"/>
    <xf numFmtId="0" fontId="5" fillId="0" borderId="0" xfId="0" applyFont="1" applyAlignment="1">
      <alignment horizontal="left"/>
    </xf>
    <xf numFmtId="0" fontId="7" fillId="4" borderId="11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right"/>
    </xf>
    <xf numFmtId="10" fontId="7" fillId="0" borderId="1" xfId="2" applyNumberFormat="1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166" fontId="7" fillId="0" borderId="2" xfId="3" applyNumberFormat="1" applyFont="1" applyBorder="1" applyAlignment="1">
      <alignment horizontal="center" vertical="center"/>
    </xf>
    <xf numFmtId="166" fontId="7" fillId="0" borderId="4" xfId="3" applyNumberFormat="1" applyFont="1" applyBorder="1" applyAlignment="1">
      <alignment horizontal="center" vertical="center"/>
    </xf>
    <xf numFmtId="166" fontId="7" fillId="0" borderId="3" xfId="3" applyNumberFormat="1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/>
    </xf>
    <xf numFmtId="0" fontId="7" fillId="0" borderId="4" xfId="0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0" fontId="5" fillId="0" borderId="5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164" fontId="5" fillId="0" borderId="1" xfId="1" applyNumberFormat="1" applyFont="1" applyFill="1" applyBorder="1" applyAlignment="1">
      <alignment horizontal="center"/>
    </xf>
    <xf numFmtId="10" fontId="5" fillId="3" borderId="1" xfId="2" applyNumberFormat="1" applyFont="1" applyFill="1" applyBorder="1" applyAlignment="1">
      <alignment horizontal="center"/>
    </xf>
    <xf numFmtId="10" fontId="7" fillId="0" borderId="5" xfId="2" applyNumberFormat="1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/>
    </xf>
    <xf numFmtId="10" fontId="5" fillId="3" borderId="5" xfId="2" applyNumberFormat="1" applyFont="1" applyFill="1" applyBorder="1" applyAlignment="1">
      <alignment horizontal="center"/>
    </xf>
    <xf numFmtId="164" fontId="5" fillId="0" borderId="5" xfId="1" applyNumberFormat="1" applyFont="1" applyFill="1" applyBorder="1" applyAlignment="1">
      <alignment horizontal="center"/>
    </xf>
    <xf numFmtId="9" fontId="5" fillId="3" borderId="2" xfId="2" applyFont="1" applyFill="1" applyBorder="1" applyAlignment="1">
      <alignment horizontal="center"/>
    </xf>
    <xf numFmtId="9" fontId="5" fillId="3" borderId="3" xfId="2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right"/>
    </xf>
    <xf numFmtId="0" fontId="7" fillId="4" borderId="11" xfId="0" applyFont="1" applyFill="1" applyBorder="1" applyAlignment="1">
      <alignment horizontal="right"/>
    </xf>
    <xf numFmtId="0" fontId="7" fillId="4" borderId="11" xfId="0" applyFont="1" applyFill="1" applyBorder="1" applyAlignment="1">
      <alignment horizontal="left"/>
    </xf>
    <xf numFmtId="0" fontId="7" fillId="4" borderId="12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right" vertical="center"/>
    </xf>
    <xf numFmtId="10" fontId="5" fillId="3" borderId="14" xfId="2" applyNumberFormat="1" applyFont="1" applyFill="1" applyBorder="1" applyAlignment="1">
      <alignment horizontal="center"/>
    </xf>
    <xf numFmtId="10" fontId="5" fillId="3" borderId="9" xfId="2" applyNumberFormat="1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0" borderId="8" xfId="1" applyNumberFormat="1" applyFont="1" applyBorder="1" applyAlignment="1">
      <alignment horizontal="center"/>
    </xf>
    <xf numFmtId="0" fontId="7" fillId="0" borderId="9" xfId="1" applyNumberFormat="1" applyFont="1" applyBorder="1" applyAlignment="1">
      <alignment horizontal="center"/>
    </xf>
    <xf numFmtId="0" fontId="7" fillId="0" borderId="2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44" fontId="7" fillId="0" borderId="2" xfId="1" applyFont="1" applyBorder="1" applyAlignment="1">
      <alignment horizontal="center"/>
    </xf>
    <xf numFmtId="44" fontId="7" fillId="0" borderId="3" xfId="1" applyFont="1" applyBorder="1" applyAlignment="1">
      <alignment horizontal="center"/>
    </xf>
    <xf numFmtId="0" fontId="7" fillId="0" borderId="5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166" fontId="7" fillId="0" borderId="2" xfId="3" applyNumberFormat="1" applyFont="1" applyBorder="1" applyAlignment="1">
      <alignment horizontal="center"/>
    </xf>
    <xf numFmtId="166" fontId="7" fillId="0" borderId="4" xfId="3" applyNumberFormat="1" applyFont="1" applyBorder="1" applyAlignment="1">
      <alignment horizontal="center"/>
    </xf>
    <xf numFmtId="166" fontId="7" fillId="0" borderId="3" xfId="3" applyNumberFormat="1" applyFont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7" fillId="0" borderId="15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44" fontId="7" fillId="0" borderId="2" xfId="1" applyFont="1" applyFill="1" applyBorder="1" applyAlignment="1">
      <alignment horizontal="center"/>
    </xf>
    <xf numFmtId="44" fontId="7" fillId="0" borderId="3" xfId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right"/>
    </xf>
    <xf numFmtId="0" fontId="7" fillId="5" borderId="11" xfId="0" applyFont="1" applyFill="1" applyBorder="1" applyAlignment="1">
      <alignment horizontal="right"/>
    </xf>
    <xf numFmtId="0" fontId="7" fillId="5" borderId="12" xfId="0" applyFont="1" applyFill="1" applyBorder="1" applyAlignment="1">
      <alignment horizontal="right"/>
    </xf>
    <xf numFmtId="164" fontId="7" fillId="5" borderId="10" xfId="0" applyNumberFormat="1" applyFont="1" applyFill="1" applyBorder="1" applyAlignment="1">
      <alignment horizontal="left"/>
    </xf>
    <xf numFmtId="0" fontId="7" fillId="5" borderId="12" xfId="0" applyFont="1" applyFill="1" applyBorder="1" applyAlignment="1">
      <alignment horizontal="left"/>
    </xf>
    <xf numFmtId="0" fontId="5" fillId="0" borderId="6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164" fontId="7" fillId="0" borderId="1" xfId="1" applyNumberFormat="1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</cellXfs>
  <cellStyles count="5">
    <cellStyle name="Hiperlink" xfId="4" builtinId="8"/>
    <cellStyle name="Moeda" xfId="1" builtinId="4"/>
    <cellStyle name="Normal" xfId="0" builtinId="0"/>
    <cellStyle name="Porcentagem" xfId="2" builtinId="5"/>
    <cellStyle name="Vírgula" xfId="3" builtinId="3"/>
  </cellStyles>
  <dxfs count="0"/>
  <tableStyles count="0" defaultTableStyle="TableStyleMedium2" defaultPivotStyle="PivotStyleLight16"/>
  <colors>
    <mruColors>
      <color rgb="FF4FFF7D"/>
      <color rgb="FFFFFF81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ronotacografo.rbmlq.gov.br/duvida_frequentes" TargetMode="External"/><Relationship Id="rId2" Type="http://schemas.openxmlformats.org/officeDocument/2006/relationships/hyperlink" Target="https://www.camara.leg.br/noticias/1125348-sancionada-lei-que-impede-volta-do-dpvat-em-2025/" TargetMode="External"/><Relationship Id="rId1" Type="http://schemas.openxmlformats.org/officeDocument/2006/relationships/hyperlink" Target="https://www.detran.pr.gov.br/Noticia/Prazo-para-pagamento-do-licenciamento-de-veiculos-com-placas-finais-3-4-e-5-comeca-e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tabSelected="1" topLeftCell="A49" zoomScale="130" zoomScaleNormal="130" workbookViewId="0">
      <selection activeCell="K55" sqref="K55"/>
    </sheetView>
  </sheetViews>
  <sheetFormatPr defaultColWidth="9.109375" defaultRowHeight="11.4" x14ac:dyDescent="0.2"/>
  <cols>
    <col min="1" max="1" width="8.44140625" style="33" bestFit="1" customWidth="1"/>
    <col min="2" max="2" width="13.33203125" style="33" customWidth="1"/>
    <col min="3" max="3" width="10" style="33" bestFit="1" customWidth="1"/>
    <col min="4" max="6" width="9.109375" style="33"/>
    <col min="7" max="7" width="15.109375" style="33" customWidth="1"/>
    <col min="8" max="8" width="12.77734375" style="33" bestFit="1" customWidth="1"/>
    <col min="9" max="9" width="13.109375" style="33" bestFit="1" customWidth="1"/>
    <col min="10" max="10" width="15" style="33" bestFit="1" customWidth="1"/>
    <col min="11" max="11" width="13.44140625" style="33" bestFit="1" customWidth="1"/>
    <col min="12" max="12" width="12.33203125" style="33" bestFit="1" customWidth="1"/>
    <col min="13" max="13" width="127.44140625" style="33" bestFit="1" customWidth="1"/>
    <col min="14" max="16384" width="9.109375" style="33"/>
  </cols>
  <sheetData>
    <row r="1" spans="1:13" ht="12.6" thickBot="1" x14ac:dyDescent="0.3">
      <c r="A1" s="168" t="s">
        <v>184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1"/>
      <c r="M1" s="32"/>
    </row>
    <row r="2" spans="1:13" ht="12.75" customHeight="1" thickBot="1" x14ac:dyDescent="0.3">
      <c r="A2" s="169" t="s">
        <v>185</v>
      </c>
      <c r="B2" s="170"/>
      <c r="C2" s="170"/>
      <c r="D2" s="170"/>
      <c r="E2" s="120" t="s">
        <v>191</v>
      </c>
      <c r="F2" s="121"/>
      <c r="G2" s="169" t="s">
        <v>190</v>
      </c>
      <c r="H2" s="170"/>
      <c r="I2" s="171" t="s">
        <v>205</v>
      </c>
      <c r="J2" s="171"/>
      <c r="K2" s="171"/>
      <c r="L2" s="172"/>
      <c r="M2" s="32"/>
    </row>
    <row r="3" spans="1:13" ht="12.75" customHeight="1" thickBot="1" x14ac:dyDescent="0.25">
      <c r="A3" s="145" t="s">
        <v>76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34" t="s">
        <v>117</v>
      </c>
    </row>
    <row r="4" spans="1:13" ht="12.75" customHeight="1" x14ac:dyDescent="0.2">
      <c r="A4" s="35">
        <v>1</v>
      </c>
      <c r="B4" s="230" t="s">
        <v>77</v>
      </c>
      <c r="C4" s="231"/>
      <c r="D4" s="231"/>
      <c r="E4" s="231"/>
      <c r="F4" s="231"/>
      <c r="G4" s="231"/>
      <c r="H4" s="232"/>
      <c r="I4" s="233" t="s">
        <v>129</v>
      </c>
      <c r="J4" s="234"/>
      <c r="K4" s="217" t="s">
        <v>148</v>
      </c>
      <c r="L4" s="218"/>
      <c r="M4" s="36"/>
    </row>
    <row r="5" spans="1:13" ht="12.75" customHeight="1" x14ac:dyDescent="0.25">
      <c r="A5" s="37">
        <v>2</v>
      </c>
      <c r="B5" s="225" t="s">
        <v>197</v>
      </c>
      <c r="C5" s="226"/>
      <c r="D5" s="226"/>
      <c r="E5" s="226"/>
      <c r="F5" s="226"/>
      <c r="G5" s="226"/>
      <c r="H5" s="227"/>
      <c r="I5" s="219">
        <v>1390.91</v>
      </c>
      <c r="J5" s="220"/>
      <c r="K5" s="219">
        <v>1313.88</v>
      </c>
      <c r="L5" s="220"/>
      <c r="M5" s="38" t="s">
        <v>194</v>
      </c>
    </row>
    <row r="6" spans="1:13" ht="12.75" customHeight="1" x14ac:dyDescent="0.2">
      <c r="A6" s="37">
        <v>3</v>
      </c>
      <c r="B6" s="136" t="s">
        <v>78</v>
      </c>
      <c r="C6" s="137"/>
      <c r="D6" s="137"/>
      <c r="E6" s="137"/>
      <c r="F6" s="137"/>
      <c r="G6" s="137"/>
      <c r="H6" s="138"/>
      <c r="I6" s="221" t="s">
        <v>173</v>
      </c>
      <c r="J6" s="222"/>
      <c r="K6" s="221" t="s">
        <v>173</v>
      </c>
      <c r="L6" s="222"/>
      <c r="M6" s="39"/>
    </row>
    <row r="7" spans="1:13" ht="12.75" customHeight="1" x14ac:dyDescent="0.2">
      <c r="A7" s="37">
        <v>4</v>
      </c>
      <c r="B7" s="225" t="s">
        <v>79</v>
      </c>
      <c r="C7" s="226"/>
      <c r="D7" s="226"/>
      <c r="E7" s="226"/>
      <c r="F7" s="226"/>
      <c r="G7" s="226"/>
      <c r="H7" s="227"/>
      <c r="I7" s="223">
        <v>45413</v>
      </c>
      <c r="J7" s="224"/>
      <c r="K7" s="223">
        <v>45413</v>
      </c>
      <c r="L7" s="224"/>
      <c r="M7" s="39"/>
    </row>
    <row r="8" spans="1:13" ht="12.75" customHeight="1" x14ac:dyDescent="0.25">
      <c r="A8" s="37">
        <v>5</v>
      </c>
      <c r="B8" s="225" t="s">
        <v>107</v>
      </c>
      <c r="C8" s="226"/>
      <c r="D8" s="226"/>
      <c r="E8" s="226"/>
      <c r="F8" s="226"/>
      <c r="G8" s="226"/>
      <c r="H8" s="227"/>
      <c r="I8" s="228">
        <v>10</v>
      </c>
      <c r="J8" s="229"/>
      <c r="K8" s="228">
        <v>10</v>
      </c>
      <c r="L8" s="229"/>
      <c r="M8" s="39"/>
    </row>
    <row r="9" spans="1:13" ht="12.75" customHeight="1" x14ac:dyDescent="0.25">
      <c r="A9" s="37">
        <v>6</v>
      </c>
      <c r="B9" s="225" t="s">
        <v>80</v>
      </c>
      <c r="C9" s="226"/>
      <c r="D9" s="226"/>
      <c r="E9" s="226"/>
      <c r="F9" s="226"/>
      <c r="G9" s="226"/>
      <c r="H9" s="227"/>
      <c r="I9" s="228">
        <v>30</v>
      </c>
      <c r="J9" s="229"/>
      <c r="K9" s="228">
        <v>30</v>
      </c>
      <c r="L9" s="229"/>
      <c r="M9" s="39"/>
    </row>
    <row r="10" spans="1:13" ht="12.75" customHeight="1" x14ac:dyDescent="0.25">
      <c r="A10" s="37">
        <v>7</v>
      </c>
      <c r="B10" s="225" t="s">
        <v>101</v>
      </c>
      <c r="C10" s="226"/>
      <c r="D10" s="226"/>
      <c r="E10" s="226"/>
      <c r="F10" s="226"/>
      <c r="G10" s="226"/>
      <c r="H10" s="227"/>
      <c r="I10" s="228">
        <v>1</v>
      </c>
      <c r="J10" s="229"/>
      <c r="K10" s="228">
        <v>1</v>
      </c>
      <c r="L10" s="229"/>
      <c r="M10" s="39"/>
    </row>
    <row r="11" spans="1:13" ht="12.75" customHeight="1" x14ac:dyDescent="0.25">
      <c r="A11" s="40">
        <v>8</v>
      </c>
      <c r="B11" s="139" t="s">
        <v>196</v>
      </c>
      <c r="C11" s="140"/>
      <c r="D11" s="140"/>
      <c r="E11" s="140"/>
      <c r="F11" s="140"/>
      <c r="G11" s="140"/>
      <c r="H11" s="141"/>
      <c r="I11" s="201">
        <v>1518</v>
      </c>
      <c r="J11" s="202"/>
      <c r="K11" s="201">
        <v>1518</v>
      </c>
      <c r="L11" s="202"/>
      <c r="M11" s="39"/>
    </row>
    <row r="12" spans="1:13" ht="13.8" customHeight="1" thickBot="1" x14ac:dyDescent="0.3">
      <c r="A12" s="41"/>
      <c r="B12" s="42"/>
      <c r="C12" s="42"/>
      <c r="D12" s="42"/>
      <c r="E12" s="42"/>
      <c r="F12" s="42"/>
      <c r="G12" s="42"/>
      <c r="H12" s="42"/>
      <c r="I12" s="43"/>
      <c r="J12" s="43"/>
      <c r="K12" s="44"/>
      <c r="L12" s="44"/>
      <c r="M12" s="39"/>
    </row>
    <row r="13" spans="1:13" ht="13.8" customHeight="1" thickBot="1" x14ac:dyDescent="0.25">
      <c r="A13" s="145" t="s">
        <v>149</v>
      </c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L13" s="152"/>
      <c r="M13" s="39"/>
    </row>
    <row r="14" spans="1:13" ht="12.75" customHeight="1" x14ac:dyDescent="0.25">
      <c r="A14" s="45">
        <v>1</v>
      </c>
      <c r="B14" s="153" t="s">
        <v>150</v>
      </c>
      <c r="C14" s="154"/>
      <c r="D14" s="154"/>
      <c r="E14" s="154"/>
      <c r="F14" s="154"/>
      <c r="G14" s="154"/>
      <c r="H14" s="155"/>
      <c r="I14" s="178">
        <v>20</v>
      </c>
      <c r="J14" s="178"/>
      <c r="K14" s="178"/>
      <c r="L14" s="179"/>
      <c r="M14" s="39"/>
    </row>
    <row r="15" spans="1:13" ht="12.75" customHeight="1" x14ac:dyDescent="0.25">
      <c r="A15" s="45">
        <v>2</v>
      </c>
      <c r="B15" s="139" t="s">
        <v>151</v>
      </c>
      <c r="C15" s="140"/>
      <c r="D15" s="140"/>
      <c r="E15" s="140"/>
      <c r="F15" s="140"/>
      <c r="G15" s="140"/>
      <c r="H15" s="141"/>
      <c r="I15" s="178">
        <v>61</v>
      </c>
      <c r="J15" s="178"/>
      <c r="K15" s="178"/>
      <c r="L15" s="179"/>
      <c r="M15" s="39"/>
    </row>
    <row r="16" spans="1:13" ht="12.75" customHeight="1" x14ac:dyDescent="0.25">
      <c r="A16" s="45">
        <v>3</v>
      </c>
      <c r="B16" s="139" t="s">
        <v>158</v>
      </c>
      <c r="C16" s="140"/>
      <c r="D16" s="140"/>
      <c r="E16" s="140"/>
      <c r="F16" s="140"/>
      <c r="G16" s="140"/>
      <c r="H16" s="141"/>
      <c r="I16" s="208">
        <f>I15*I14</f>
        <v>1220</v>
      </c>
      <c r="J16" s="209"/>
      <c r="K16" s="209"/>
      <c r="L16" s="210"/>
      <c r="M16" s="39"/>
    </row>
    <row r="17" spans="1:14" ht="12.75" customHeight="1" x14ac:dyDescent="0.2">
      <c r="A17" s="45">
        <v>4</v>
      </c>
      <c r="B17" s="139" t="s">
        <v>159</v>
      </c>
      <c r="C17" s="140"/>
      <c r="D17" s="140"/>
      <c r="E17" s="140"/>
      <c r="F17" s="140"/>
      <c r="G17" s="140"/>
      <c r="H17" s="141"/>
      <c r="I17" s="142">
        <f>I14*I15*10</f>
        <v>12200</v>
      </c>
      <c r="J17" s="143"/>
      <c r="K17" s="143"/>
      <c r="L17" s="144"/>
      <c r="M17" s="39"/>
    </row>
    <row r="18" spans="1:14" ht="12.6" customHeight="1" thickBot="1" x14ac:dyDescent="0.3">
      <c r="A18" s="46"/>
      <c r="B18" s="47"/>
      <c r="C18" s="47"/>
      <c r="D18" s="47"/>
      <c r="E18" s="47"/>
      <c r="F18" s="47"/>
      <c r="G18" s="47"/>
      <c r="H18" s="47"/>
      <c r="I18" s="44"/>
      <c r="J18" s="44"/>
      <c r="K18" s="44"/>
      <c r="L18" s="44"/>
      <c r="M18" s="39"/>
    </row>
    <row r="19" spans="1:14" ht="12.6" customHeight="1" thickBot="1" x14ac:dyDescent="0.3">
      <c r="A19" s="160" t="s">
        <v>123</v>
      </c>
      <c r="B19" s="161"/>
      <c r="C19" s="161"/>
      <c r="D19" s="161"/>
      <c r="E19" s="161"/>
      <c r="F19" s="161"/>
      <c r="G19" s="161"/>
      <c r="H19" s="162"/>
      <c r="I19" s="48"/>
      <c r="J19" s="49" t="s">
        <v>126</v>
      </c>
      <c r="K19" s="50" t="s">
        <v>127</v>
      </c>
      <c r="L19" s="51" t="s">
        <v>128</v>
      </c>
      <c r="M19" s="52" t="s">
        <v>117</v>
      </c>
    </row>
    <row r="20" spans="1:14" ht="12.6" customHeight="1" x14ac:dyDescent="0.2">
      <c r="A20" s="53"/>
      <c r="B20" s="216" t="s">
        <v>124</v>
      </c>
      <c r="C20" s="216"/>
      <c r="D20" s="216"/>
      <c r="E20" s="216"/>
      <c r="F20" s="216"/>
      <c r="G20" s="216"/>
      <c r="H20" s="54">
        <v>205600</v>
      </c>
      <c r="I20" s="55"/>
      <c r="J20" s="55"/>
      <c r="K20" s="55"/>
      <c r="L20" s="55"/>
      <c r="M20" s="30" t="s">
        <v>188</v>
      </c>
      <c r="N20" s="56"/>
    </row>
    <row r="21" spans="1:14" ht="22.8" x14ac:dyDescent="0.2">
      <c r="A21" s="57" t="s">
        <v>17</v>
      </c>
      <c r="B21" s="156" t="s">
        <v>125</v>
      </c>
      <c r="C21" s="156"/>
      <c r="D21" s="156"/>
      <c r="E21" s="156"/>
      <c r="F21" s="156"/>
      <c r="G21" s="156"/>
      <c r="H21" s="58">
        <f>H20-(H20/15)</f>
        <v>191893.33333333334</v>
      </c>
      <c r="I21" s="59"/>
      <c r="J21" s="59">
        <f>H20-H21</f>
        <v>13706.666666666657</v>
      </c>
      <c r="K21" s="59">
        <f>J21/12</f>
        <v>1142.2222222222215</v>
      </c>
      <c r="L21" s="59">
        <f>K21/20</f>
        <v>57.111111111111072</v>
      </c>
      <c r="M21" s="31" t="s">
        <v>187</v>
      </c>
      <c r="N21" s="56"/>
    </row>
    <row r="22" spans="1:14" ht="12.6" customHeight="1" thickBot="1" x14ac:dyDescent="0.3">
      <c r="A22" s="46"/>
      <c r="B22" s="47"/>
      <c r="C22" s="47"/>
      <c r="D22" s="47"/>
      <c r="E22" s="47"/>
      <c r="F22" s="47"/>
      <c r="G22" s="47"/>
      <c r="H22" s="47"/>
      <c r="I22" s="44"/>
      <c r="J22" s="44"/>
      <c r="K22" s="44"/>
      <c r="L22" s="44"/>
      <c r="M22" s="39"/>
    </row>
    <row r="23" spans="1:14" ht="12.6" thickBot="1" x14ac:dyDescent="0.3">
      <c r="A23" s="211" t="s">
        <v>135</v>
      </c>
      <c r="B23" s="212"/>
      <c r="C23" s="212"/>
      <c r="D23" s="212"/>
      <c r="E23" s="212"/>
      <c r="F23" s="212"/>
      <c r="G23" s="212"/>
      <c r="H23" s="212"/>
      <c r="I23" s="213"/>
      <c r="J23" s="50" t="s">
        <v>126</v>
      </c>
      <c r="K23" s="50" t="s">
        <v>127</v>
      </c>
      <c r="L23" s="50" t="s">
        <v>128</v>
      </c>
      <c r="M23" s="60" t="s">
        <v>117</v>
      </c>
    </row>
    <row r="24" spans="1:14" ht="12.6" customHeight="1" x14ac:dyDescent="0.2">
      <c r="A24" s="61" t="s">
        <v>18</v>
      </c>
      <c r="B24" s="214" t="s">
        <v>130</v>
      </c>
      <c r="C24" s="214"/>
      <c r="D24" s="214"/>
      <c r="E24" s="214"/>
      <c r="F24" s="214"/>
      <c r="G24" s="214"/>
      <c r="H24" s="214"/>
      <c r="I24" s="214"/>
      <c r="J24" s="55">
        <f>H20*1%</f>
        <v>2056</v>
      </c>
      <c r="K24" s="55">
        <f>J24/12</f>
        <v>171.33333333333334</v>
      </c>
      <c r="L24" s="55">
        <f>K24/I$14</f>
        <v>8.5666666666666664</v>
      </c>
      <c r="M24" s="29" t="s">
        <v>175</v>
      </c>
    </row>
    <row r="25" spans="1:14" ht="12.75" customHeight="1" x14ac:dyDescent="0.25">
      <c r="A25" s="40" t="s">
        <v>33</v>
      </c>
      <c r="B25" s="215" t="s">
        <v>131</v>
      </c>
      <c r="C25" s="215"/>
      <c r="D25" s="215"/>
      <c r="E25" s="215"/>
      <c r="F25" s="215"/>
      <c r="G25" s="215"/>
      <c r="H25" s="215"/>
      <c r="I25" s="215"/>
      <c r="J25" s="62">
        <v>90.94</v>
      </c>
      <c r="K25" s="62">
        <f>J25/12</f>
        <v>7.5783333333333331</v>
      </c>
      <c r="L25" s="62">
        <f t="shared" ref="L25:L28" si="0">K25/I$14</f>
        <v>0.37891666666666668</v>
      </c>
      <c r="M25" s="63" t="s">
        <v>176</v>
      </c>
    </row>
    <row r="26" spans="1:14" ht="12.75" customHeight="1" x14ac:dyDescent="0.25">
      <c r="A26" s="40" t="s">
        <v>53</v>
      </c>
      <c r="B26" s="215" t="s">
        <v>132</v>
      </c>
      <c r="C26" s="215"/>
      <c r="D26" s="215"/>
      <c r="E26" s="215"/>
      <c r="F26" s="215"/>
      <c r="G26" s="215"/>
      <c r="H26" s="215"/>
      <c r="I26" s="215"/>
      <c r="J26" s="62"/>
      <c r="K26" s="62">
        <f>J26/12</f>
        <v>0</v>
      </c>
      <c r="L26" s="62">
        <f t="shared" si="0"/>
        <v>0</v>
      </c>
      <c r="M26" s="63" t="s">
        <v>177</v>
      </c>
    </row>
    <row r="27" spans="1:14" ht="12.75" customHeight="1" x14ac:dyDescent="0.2">
      <c r="A27" s="40" t="s">
        <v>63</v>
      </c>
      <c r="B27" s="215" t="s">
        <v>133</v>
      </c>
      <c r="C27" s="215"/>
      <c r="D27" s="215"/>
      <c r="E27" s="215"/>
      <c r="F27" s="215"/>
      <c r="G27" s="215"/>
      <c r="H27" s="215"/>
      <c r="I27" s="215"/>
      <c r="J27" s="62">
        <v>23276.93</v>
      </c>
      <c r="K27" s="62">
        <f>J27/12</f>
        <v>1939.7441666666666</v>
      </c>
      <c r="L27" s="62">
        <f t="shared" si="0"/>
        <v>96.987208333333328</v>
      </c>
      <c r="M27" s="29" t="s">
        <v>189</v>
      </c>
    </row>
    <row r="28" spans="1:14" ht="12.75" customHeight="1" x14ac:dyDescent="0.25">
      <c r="A28" s="40" t="s">
        <v>136</v>
      </c>
      <c r="B28" s="215" t="s">
        <v>134</v>
      </c>
      <c r="C28" s="215"/>
      <c r="D28" s="215"/>
      <c r="E28" s="215"/>
      <c r="F28" s="215"/>
      <c r="G28" s="215"/>
      <c r="H28" s="215"/>
      <c r="I28" s="215"/>
      <c r="J28" s="62">
        <v>346.08</v>
      </c>
      <c r="K28" s="62">
        <f>J28/24</f>
        <v>14.42</v>
      </c>
      <c r="L28" s="62">
        <f t="shared" si="0"/>
        <v>0.72099999999999997</v>
      </c>
      <c r="M28" s="63" t="s">
        <v>178</v>
      </c>
    </row>
    <row r="29" spans="1:14" ht="12.75" customHeight="1" x14ac:dyDescent="0.2">
      <c r="A29" s="46"/>
      <c r="B29" s="180" t="s">
        <v>152</v>
      </c>
      <c r="C29" s="181"/>
      <c r="D29" s="181"/>
      <c r="E29" s="181"/>
      <c r="F29" s="181"/>
      <c r="G29" s="181"/>
      <c r="H29" s="181"/>
      <c r="I29" s="182"/>
      <c r="J29" s="64"/>
      <c r="K29" s="64">
        <f>SUM(K24:K28)</f>
        <v>2133.0758333333333</v>
      </c>
      <c r="L29" s="64">
        <f>SUM(L24:L28)</f>
        <v>106.65379166666666</v>
      </c>
      <c r="M29" s="39"/>
    </row>
    <row r="30" spans="1:14" ht="12.75" customHeight="1" thickBot="1" x14ac:dyDescent="0.3">
      <c r="G30" s="47"/>
      <c r="H30" s="47"/>
      <c r="I30" s="44"/>
      <c r="J30" s="44"/>
      <c r="K30" s="44"/>
      <c r="L30" s="44"/>
      <c r="M30" s="29"/>
    </row>
    <row r="31" spans="1:14" ht="12.75" customHeight="1" thickBot="1" x14ac:dyDescent="0.25">
      <c r="A31" s="145" t="s">
        <v>119</v>
      </c>
      <c r="B31" s="146"/>
      <c r="C31" s="146"/>
      <c r="D31" s="146"/>
      <c r="E31" s="146"/>
      <c r="F31" s="146"/>
      <c r="G31" s="146"/>
      <c r="H31" s="146"/>
      <c r="I31" s="146"/>
      <c r="J31" s="65" t="s">
        <v>81</v>
      </c>
      <c r="K31" s="66" t="s">
        <v>82</v>
      </c>
      <c r="L31" s="48" t="s">
        <v>83</v>
      </c>
      <c r="M31" s="34" t="s">
        <v>117</v>
      </c>
    </row>
    <row r="32" spans="1:14" ht="12.75" customHeight="1" x14ac:dyDescent="0.2">
      <c r="A32" s="35" t="s">
        <v>20</v>
      </c>
      <c r="B32" s="150" t="s">
        <v>198</v>
      </c>
      <c r="C32" s="150"/>
      <c r="D32" s="150"/>
      <c r="E32" s="150"/>
      <c r="F32" s="150"/>
      <c r="G32" s="150"/>
      <c r="H32" s="150"/>
      <c r="I32" s="150"/>
      <c r="J32" s="67">
        <v>1</v>
      </c>
      <c r="K32" s="68"/>
      <c r="L32" s="69">
        <f>I5*J32</f>
        <v>1390.91</v>
      </c>
      <c r="M32" s="38" t="s">
        <v>193</v>
      </c>
    </row>
    <row r="33" spans="1:13" ht="12.75" customHeight="1" x14ac:dyDescent="0.2">
      <c r="A33" s="37" t="s">
        <v>35</v>
      </c>
      <c r="B33" s="151" t="s">
        <v>199</v>
      </c>
      <c r="C33" s="151"/>
      <c r="D33" s="151"/>
      <c r="E33" s="151"/>
      <c r="F33" s="151"/>
      <c r="G33" s="151"/>
      <c r="H33" s="151"/>
      <c r="I33" s="151"/>
      <c r="J33" s="70">
        <v>1</v>
      </c>
      <c r="K33" s="71"/>
      <c r="L33" s="72">
        <f>K5*J33</f>
        <v>1313.88</v>
      </c>
      <c r="M33" s="38" t="s">
        <v>193</v>
      </c>
    </row>
    <row r="34" spans="1:13" ht="12.75" customHeight="1" x14ac:dyDescent="0.25">
      <c r="A34" s="73"/>
      <c r="B34" s="147" t="s">
        <v>195</v>
      </c>
      <c r="C34" s="148"/>
      <c r="D34" s="148"/>
      <c r="E34" s="148"/>
      <c r="F34" s="148"/>
      <c r="G34" s="148"/>
      <c r="H34" s="148"/>
      <c r="I34" s="149"/>
      <c r="J34" s="74"/>
      <c r="K34" s="74"/>
      <c r="L34" s="74">
        <f>SUM(L32:L33)</f>
        <v>2704.79</v>
      </c>
      <c r="M34" s="75"/>
    </row>
    <row r="35" spans="1:13" ht="12.75" customHeight="1" thickBot="1" x14ac:dyDescent="0.3">
      <c r="A35" s="73"/>
      <c r="B35" s="76"/>
      <c r="C35" s="76"/>
      <c r="D35" s="76"/>
      <c r="E35" s="76"/>
      <c r="F35" s="76"/>
      <c r="G35" s="76"/>
      <c r="H35" s="76"/>
      <c r="I35" s="77"/>
      <c r="J35" s="76"/>
      <c r="K35" s="76"/>
      <c r="L35" s="76"/>
      <c r="M35" s="75"/>
    </row>
    <row r="36" spans="1:13" ht="12.75" customHeight="1" thickBot="1" x14ac:dyDescent="0.25">
      <c r="A36" s="145" t="s">
        <v>120</v>
      </c>
      <c r="B36" s="146"/>
      <c r="C36" s="146"/>
      <c r="D36" s="146"/>
      <c r="E36" s="146"/>
      <c r="F36" s="146"/>
      <c r="G36" s="146"/>
      <c r="H36" s="146"/>
      <c r="I36" s="146"/>
      <c r="J36" s="48" t="s">
        <v>81</v>
      </c>
      <c r="K36" s="66" t="s">
        <v>160</v>
      </c>
      <c r="L36" s="48" t="s">
        <v>83</v>
      </c>
      <c r="M36" s="34" t="s">
        <v>117</v>
      </c>
    </row>
    <row r="37" spans="1:13" ht="12.75" customHeight="1" x14ac:dyDescent="0.2">
      <c r="A37" s="35" t="s">
        <v>22</v>
      </c>
      <c r="B37" s="150" t="s">
        <v>200</v>
      </c>
      <c r="C37" s="150"/>
      <c r="D37" s="150"/>
      <c r="E37" s="150"/>
      <c r="F37" s="150"/>
      <c r="G37" s="150"/>
      <c r="H37" s="150"/>
      <c r="I37" s="150"/>
      <c r="J37" s="78">
        <f>'B-EncargosSociais'!F34</f>
        <v>0.71339679999999994</v>
      </c>
      <c r="K37" s="79">
        <f>L32</f>
        <v>1390.91</v>
      </c>
      <c r="L37" s="80">
        <f>K37*J37</f>
        <v>992.27074308800002</v>
      </c>
      <c r="M37" s="81" t="s">
        <v>118</v>
      </c>
    </row>
    <row r="38" spans="1:13" ht="12.75" customHeight="1" x14ac:dyDescent="0.2">
      <c r="A38" s="37" t="s">
        <v>37</v>
      </c>
      <c r="B38" s="151" t="s">
        <v>201</v>
      </c>
      <c r="C38" s="151"/>
      <c r="D38" s="151"/>
      <c r="E38" s="151"/>
      <c r="F38" s="151"/>
      <c r="G38" s="151"/>
      <c r="H38" s="151"/>
      <c r="I38" s="151"/>
      <c r="J38" s="82">
        <f>'B-EncargosSociais'!F34</f>
        <v>0.71339679999999994</v>
      </c>
      <c r="K38" s="83">
        <f>L33</f>
        <v>1313.88</v>
      </c>
      <c r="L38" s="84">
        <f>K38*J38</f>
        <v>937.31778758400003</v>
      </c>
      <c r="M38" s="81" t="s">
        <v>118</v>
      </c>
    </row>
    <row r="39" spans="1:13" ht="12.75" customHeight="1" x14ac:dyDescent="0.25">
      <c r="A39" s="85"/>
      <c r="B39" s="173" t="s">
        <v>161</v>
      </c>
      <c r="C39" s="173"/>
      <c r="D39" s="173"/>
      <c r="E39" s="173"/>
      <c r="F39" s="173"/>
      <c r="G39" s="173"/>
      <c r="H39" s="173"/>
      <c r="I39" s="173"/>
      <c r="J39" s="125"/>
      <c r="K39" s="125"/>
      <c r="L39" s="86">
        <f>SUM(L37:L38)</f>
        <v>1929.5885306720002</v>
      </c>
      <c r="M39" s="87"/>
    </row>
    <row r="40" spans="1:13" ht="12.75" customHeight="1" thickBot="1" x14ac:dyDescent="0.3">
      <c r="A40" s="73"/>
      <c r="B40" s="76"/>
      <c r="C40" s="76"/>
      <c r="D40" s="76"/>
      <c r="E40" s="76"/>
      <c r="F40" s="76"/>
      <c r="G40" s="76"/>
      <c r="H40" s="76"/>
      <c r="I40" s="77"/>
      <c r="J40" s="88"/>
      <c r="K40" s="88"/>
      <c r="M40" s="75"/>
    </row>
    <row r="41" spans="1:13" ht="12.75" customHeight="1" thickBot="1" x14ac:dyDescent="0.25">
      <c r="A41" s="176" t="s">
        <v>121</v>
      </c>
      <c r="B41" s="177"/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34" t="s">
        <v>117</v>
      </c>
    </row>
    <row r="42" spans="1:13" ht="12.75" customHeight="1" thickBot="1" x14ac:dyDescent="0.25">
      <c r="A42" s="89"/>
      <c r="B42" s="130" t="s">
        <v>91</v>
      </c>
      <c r="C42" s="131"/>
      <c r="D42" s="131"/>
      <c r="E42" s="131"/>
      <c r="F42" s="131"/>
      <c r="G42" s="131"/>
      <c r="H42" s="131"/>
      <c r="I42" s="131"/>
      <c r="J42" s="132"/>
      <c r="K42" s="89" t="s">
        <v>92</v>
      </c>
      <c r="L42" s="90" t="s">
        <v>93</v>
      </c>
    </row>
    <row r="43" spans="1:13" ht="12.75" customHeight="1" x14ac:dyDescent="0.2">
      <c r="A43" s="37" t="s">
        <v>23</v>
      </c>
      <c r="B43" s="133" t="s">
        <v>202</v>
      </c>
      <c r="C43" s="134"/>
      <c r="D43" s="134"/>
      <c r="E43" s="134"/>
      <c r="F43" s="134"/>
      <c r="G43" s="134"/>
      <c r="H43" s="134"/>
      <c r="I43" s="134"/>
      <c r="J43" s="135"/>
      <c r="K43" s="91">
        <v>700</v>
      </c>
      <c r="L43" s="35">
        <v>1</v>
      </c>
      <c r="M43" s="92" t="s">
        <v>203</v>
      </c>
    </row>
    <row r="44" spans="1:13" ht="12.75" customHeight="1" x14ac:dyDescent="0.2">
      <c r="A44" s="37" t="s">
        <v>39</v>
      </c>
      <c r="B44" s="136" t="s">
        <v>204</v>
      </c>
      <c r="C44" s="137"/>
      <c r="D44" s="137"/>
      <c r="E44" s="137"/>
      <c r="F44" s="137"/>
      <c r="G44" s="137"/>
      <c r="H44" s="137"/>
      <c r="I44" s="137"/>
      <c r="J44" s="138"/>
      <c r="K44" s="91">
        <v>540</v>
      </c>
      <c r="L44" s="35">
        <v>1</v>
      </c>
      <c r="M44" s="92" t="s">
        <v>203</v>
      </c>
    </row>
    <row r="45" spans="1:13" ht="12.75" customHeight="1" x14ac:dyDescent="0.25">
      <c r="A45" s="85"/>
      <c r="B45" s="173" t="s">
        <v>174</v>
      </c>
      <c r="C45" s="173"/>
      <c r="D45" s="173"/>
      <c r="E45" s="173"/>
      <c r="F45" s="173"/>
      <c r="G45" s="203"/>
      <c r="H45" s="203"/>
      <c r="I45" s="93"/>
      <c r="J45" s="64">
        <f>SUM(J43:J44)</f>
        <v>0</v>
      </c>
      <c r="K45" s="64">
        <f>SUM(K43:K44)</f>
        <v>1240</v>
      </c>
      <c r="L45" s="64"/>
      <c r="M45" s="77"/>
    </row>
    <row r="46" spans="1:13" ht="12.75" customHeight="1" thickBot="1" x14ac:dyDescent="0.25"/>
    <row r="47" spans="1:13" ht="12.75" customHeight="1" thickBot="1" x14ac:dyDescent="0.3">
      <c r="A47" s="160" t="s">
        <v>140</v>
      </c>
      <c r="B47" s="161"/>
      <c r="C47" s="161"/>
      <c r="D47" s="161"/>
      <c r="E47" s="161"/>
      <c r="F47" s="161"/>
      <c r="G47" s="162"/>
      <c r="H47" s="65"/>
      <c r="I47" s="94" t="s">
        <v>154</v>
      </c>
      <c r="J47" s="95" t="s">
        <v>155</v>
      </c>
      <c r="K47" s="95" t="s">
        <v>127</v>
      </c>
      <c r="L47" s="96" t="s">
        <v>128</v>
      </c>
      <c r="M47" s="52" t="s">
        <v>117</v>
      </c>
    </row>
    <row r="48" spans="1:13" ht="22.8" x14ac:dyDescent="0.2">
      <c r="A48" s="61" t="s">
        <v>24</v>
      </c>
      <c r="B48" s="185" t="s">
        <v>141</v>
      </c>
      <c r="C48" s="186"/>
      <c r="D48" s="186"/>
      <c r="E48" s="186"/>
      <c r="F48" s="186"/>
      <c r="G48" s="186"/>
      <c r="H48" s="187"/>
      <c r="I48" s="97">
        <v>0.35</v>
      </c>
      <c r="J48" s="55">
        <v>6.15</v>
      </c>
      <c r="K48" s="98">
        <f>I48*J48*$I$15*$I$14</f>
        <v>2626.0499999999997</v>
      </c>
      <c r="L48" s="98">
        <f>K48/$I$14</f>
        <v>131.30249999999998</v>
      </c>
      <c r="M48" s="99" t="s">
        <v>180</v>
      </c>
    </row>
    <row r="49" spans="1:13" ht="13.8" customHeight="1" x14ac:dyDescent="0.25">
      <c r="A49" s="40"/>
      <c r="B49" s="191" t="s">
        <v>142</v>
      </c>
      <c r="C49" s="192"/>
      <c r="D49" s="192"/>
      <c r="E49" s="192"/>
      <c r="F49" s="192"/>
      <c r="G49" s="192"/>
      <c r="H49" s="192"/>
      <c r="I49" s="193"/>
      <c r="J49" s="193"/>
      <c r="K49" s="193"/>
      <c r="L49" s="194"/>
    </row>
    <row r="50" spans="1:13" ht="22.8" x14ac:dyDescent="0.2">
      <c r="A50" s="40" t="s">
        <v>41</v>
      </c>
      <c r="B50" s="188" t="s">
        <v>143</v>
      </c>
      <c r="C50" s="189"/>
      <c r="D50" s="189"/>
      <c r="E50" s="189"/>
      <c r="F50" s="189"/>
      <c r="G50" s="189"/>
      <c r="H50" s="190"/>
      <c r="I50" s="100">
        <v>0.04</v>
      </c>
      <c r="J50" s="62">
        <v>6.15</v>
      </c>
      <c r="K50" s="98">
        <f>I50*J50*$I$15*$I$14</f>
        <v>300.12000000000006</v>
      </c>
      <c r="L50" s="98">
        <f>K50/$I$14</f>
        <v>15.006000000000004</v>
      </c>
      <c r="M50" s="99" t="s">
        <v>181</v>
      </c>
    </row>
    <row r="51" spans="1:13" ht="12.75" customHeight="1" x14ac:dyDescent="0.25">
      <c r="A51" s="40"/>
      <c r="B51" s="195" t="s">
        <v>144</v>
      </c>
      <c r="C51" s="196"/>
      <c r="D51" s="196"/>
      <c r="E51" s="196"/>
      <c r="F51" s="196"/>
      <c r="G51" s="196"/>
      <c r="H51" s="196"/>
      <c r="I51" s="193"/>
      <c r="J51" s="193"/>
      <c r="K51" s="193"/>
      <c r="L51" s="194"/>
    </row>
    <row r="52" spans="1:13" x14ac:dyDescent="0.2">
      <c r="A52" s="40" t="s">
        <v>137</v>
      </c>
      <c r="B52" s="197" t="s">
        <v>145</v>
      </c>
      <c r="C52" s="198"/>
      <c r="D52" s="198"/>
      <c r="E52" s="198"/>
      <c r="F52" s="198"/>
      <c r="G52" s="198"/>
      <c r="H52" s="199"/>
      <c r="I52" s="100">
        <v>2.0000000000000002E-5</v>
      </c>
      <c r="J52" s="62">
        <v>3010.28</v>
      </c>
      <c r="K52" s="98">
        <f>I52*J52*$I$15*$I$14</f>
        <v>73.45083200000002</v>
      </c>
      <c r="L52" s="98">
        <f>K52/$I$14</f>
        <v>3.6725416000000011</v>
      </c>
      <c r="M52" s="240" t="s">
        <v>182</v>
      </c>
    </row>
    <row r="53" spans="1:13" ht="12.75" customHeight="1" x14ac:dyDescent="0.2">
      <c r="A53" s="40" t="s">
        <v>138</v>
      </c>
      <c r="B53" s="200" t="s">
        <v>146</v>
      </c>
      <c r="C53" s="200"/>
      <c r="D53" s="200"/>
      <c r="E53" s="200"/>
      <c r="F53" s="200"/>
      <c r="G53" s="200"/>
      <c r="H53" s="200"/>
      <c r="I53" s="100">
        <v>2.0000000000000002E-5</v>
      </c>
      <c r="J53" s="62">
        <v>1500</v>
      </c>
      <c r="K53" s="98">
        <f>I53*J53*$I$15*$I$14</f>
        <v>36.6</v>
      </c>
      <c r="L53" s="98">
        <f>K53/$I$14</f>
        <v>1.83</v>
      </c>
      <c r="M53" s="241"/>
    </row>
    <row r="54" spans="1:13" ht="22.8" x14ac:dyDescent="0.2">
      <c r="A54" s="40" t="s">
        <v>139</v>
      </c>
      <c r="B54" s="206" t="s">
        <v>147</v>
      </c>
      <c r="C54" s="206"/>
      <c r="D54" s="206"/>
      <c r="E54" s="206"/>
      <c r="F54" s="206"/>
      <c r="G54" s="206"/>
      <c r="H54" s="206"/>
      <c r="I54" s="207"/>
      <c r="J54" s="207"/>
      <c r="K54" s="101">
        <f>0.0033*H20</f>
        <v>678.48</v>
      </c>
      <c r="L54" s="93"/>
      <c r="M54" s="99" t="s">
        <v>183</v>
      </c>
    </row>
    <row r="55" spans="1:13" ht="12.75" customHeight="1" x14ac:dyDescent="0.25">
      <c r="B55" s="183" t="s">
        <v>153</v>
      </c>
      <c r="C55" s="183"/>
      <c r="D55" s="183"/>
      <c r="E55" s="183"/>
      <c r="F55" s="183"/>
      <c r="G55" s="183"/>
      <c r="H55" s="183"/>
      <c r="I55" s="184"/>
      <c r="J55" s="184"/>
      <c r="K55" s="102">
        <f>K48+K50+K52+K53+K54</f>
        <v>3714.7008319999995</v>
      </c>
      <c r="L55" s="101">
        <f>L48+L50+L52+L53</f>
        <v>151.81104159999998</v>
      </c>
    </row>
    <row r="56" spans="1:13" ht="12.75" customHeight="1" thickBot="1" x14ac:dyDescent="0.25"/>
    <row r="57" spans="1:13" ht="12.75" customHeight="1" thickBot="1" x14ac:dyDescent="0.25">
      <c r="A57" s="176" t="s">
        <v>122</v>
      </c>
      <c r="B57" s="177"/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03"/>
    </row>
    <row r="58" spans="1:13" ht="12.75" customHeight="1" thickBot="1" x14ac:dyDescent="0.25">
      <c r="A58" s="89"/>
      <c r="B58" s="126" t="s">
        <v>94</v>
      </c>
      <c r="C58" s="127"/>
      <c r="D58" s="127"/>
      <c r="E58" s="127"/>
      <c r="F58" s="127"/>
      <c r="G58" s="127"/>
      <c r="H58" s="128"/>
      <c r="I58" s="204" t="s">
        <v>95</v>
      </c>
      <c r="J58" s="205"/>
      <c r="K58" s="104" t="s">
        <v>165</v>
      </c>
      <c r="L58" s="105" t="s">
        <v>166</v>
      </c>
      <c r="M58" s="106" t="s">
        <v>117</v>
      </c>
    </row>
    <row r="59" spans="1:13" ht="12.75" customHeight="1" x14ac:dyDescent="0.2">
      <c r="A59" s="107" t="s">
        <v>26</v>
      </c>
      <c r="B59" s="129" t="s">
        <v>96</v>
      </c>
      <c r="C59" s="129"/>
      <c r="D59" s="129"/>
      <c r="E59" s="129"/>
      <c r="F59" s="129"/>
      <c r="G59" s="129"/>
      <c r="H59" s="129"/>
      <c r="I59" s="174">
        <v>0.01</v>
      </c>
      <c r="J59" s="175"/>
      <c r="K59" s="108">
        <f t="shared" ref="K59:K66" si="1">($K$21+$K$29+$L$34+$L$39+$K$45+$K$55)*I59</f>
        <v>128.64377418227556</v>
      </c>
      <c r="L59" s="109">
        <f>K59/20</f>
        <v>6.4321887091137784</v>
      </c>
      <c r="M59" s="110" t="s">
        <v>179</v>
      </c>
    </row>
    <row r="60" spans="1:13" ht="12.75" customHeight="1" x14ac:dyDescent="0.2">
      <c r="A60" s="37" t="s">
        <v>43</v>
      </c>
      <c r="B60" s="129" t="s">
        <v>11</v>
      </c>
      <c r="C60" s="129"/>
      <c r="D60" s="129"/>
      <c r="E60" s="129"/>
      <c r="F60" s="129"/>
      <c r="G60" s="129"/>
      <c r="H60" s="129"/>
      <c r="I60" s="158">
        <v>0.15</v>
      </c>
      <c r="J60" s="158"/>
      <c r="K60" s="108">
        <f t="shared" si="1"/>
        <v>1929.6566127341332</v>
      </c>
      <c r="L60" s="109">
        <f t="shared" ref="L60:L66" si="2">K60/20</f>
        <v>96.482830636706666</v>
      </c>
      <c r="M60" s="110" t="s">
        <v>179</v>
      </c>
    </row>
    <row r="61" spans="1:13" ht="12.75" customHeight="1" x14ac:dyDescent="0.2">
      <c r="A61" s="111" t="s">
        <v>162</v>
      </c>
      <c r="B61" s="129" t="s">
        <v>109</v>
      </c>
      <c r="C61" s="129"/>
      <c r="D61" s="129"/>
      <c r="E61" s="129"/>
      <c r="F61" s="129"/>
      <c r="G61" s="129"/>
      <c r="H61" s="129"/>
      <c r="I61" s="164">
        <v>0.03</v>
      </c>
      <c r="J61" s="164"/>
      <c r="K61" s="108">
        <f t="shared" si="1"/>
        <v>385.93132254682666</v>
      </c>
      <c r="L61" s="109">
        <f t="shared" si="2"/>
        <v>19.296566127341332</v>
      </c>
      <c r="M61" s="110" t="s">
        <v>179</v>
      </c>
    </row>
    <row r="62" spans="1:13" ht="12.75" customHeight="1" x14ac:dyDescent="0.2">
      <c r="A62" s="111" t="s">
        <v>163</v>
      </c>
      <c r="B62" s="129" t="s">
        <v>108</v>
      </c>
      <c r="C62" s="129"/>
      <c r="D62" s="129"/>
      <c r="E62" s="129"/>
      <c r="F62" s="129"/>
      <c r="G62" s="129"/>
      <c r="H62" s="129"/>
      <c r="I62" s="158">
        <v>6.4999999999999997E-3</v>
      </c>
      <c r="J62" s="158"/>
      <c r="K62" s="108">
        <f t="shared" si="1"/>
        <v>83.618453218479104</v>
      </c>
      <c r="L62" s="109">
        <f t="shared" si="2"/>
        <v>4.1809226609239554</v>
      </c>
      <c r="M62" s="110" t="s">
        <v>179</v>
      </c>
    </row>
    <row r="63" spans="1:13" ht="12.75" customHeight="1" x14ac:dyDescent="0.2">
      <c r="A63" s="111" t="s">
        <v>164</v>
      </c>
      <c r="B63" s="129" t="s">
        <v>112</v>
      </c>
      <c r="C63" s="129"/>
      <c r="D63" s="129"/>
      <c r="E63" s="129"/>
      <c r="F63" s="129"/>
      <c r="G63" s="129"/>
      <c r="H63" s="129"/>
      <c r="I63" s="158">
        <v>0.02</v>
      </c>
      <c r="J63" s="158"/>
      <c r="K63" s="108">
        <f t="shared" si="1"/>
        <v>257.28754836455113</v>
      </c>
      <c r="L63" s="109">
        <f t="shared" si="2"/>
        <v>12.864377418227557</v>
      </c>
      <c r="M63" s="110" t="s">
        <v>179</v>
      </c>
    </row>
    <row r="64" spans="1:13" ht="12.75" customHeight="1" x14ac:dyDescent="0.2">
      <c r="A64" s="112" t="s">
        <v>110</v>
      </c>
      <c r="B64" s="122" t="s">
        <v>111</v>
      </c>
      <c r="C64" s="122"/>
      <c r="D64" s="122"/>
      <c r="E64" s="122"/>
      <c r="F64" s="122"/>
      <c r="G64" s="122"/>
      <c r="H64" s="122"/>
      <c r="I64" s="166">
        <v>0</v>
      </c>
      <c r="J64" s="167"/>
      <c r="K64" s="108">
        <f t="shared" si="1"/>
        <v>0</v>
      </c>
      <c r="L64" s="109">
        <f t="shared" si="2"/>
        <v>0</v>
      </c>
      <c r="M64" s="110" t="s">
        <v>179</v>
      </c>
    </row>
    <row r="65" spans="1:13" ht="12.75" customHeight="1" x14ac:dyDescent="0.2">
      <c r="A65" s="112" t="s">
        <v>110</v>
      </c>
      <c r="B65" s="122" t="s">
        <v>113</v>
      </c>
      <c r="C65" s="122"/>
      <c r="D65" s="122"/>
      <c r="E65" s="122"/>
      <c r="F65" s="122"/>
      <c r="G65" s="122"/>
      <c r="H65" s="122"/>
      <c r="I65" s="166">
        <v>0</v>
      </c>
      <c r="J65" s="167"/>
      <c r="K65" s="108">
        <f t="shared" si="1"/>
        <v>0</v>
      </c>
      <c r="L65" s="109">
        <f t="shared" si="2"/>
        <v>0</v>
      </c>
      <c r="M65" s="110" t="s">
        <v>179</v>
      </c>
    </row>
    <row r="66" spans="1:13" ht="12.75" customHeight="1" x14ac:dyDescent="0.2">
      <c r="A66" s="112" t="s">
        <v>110</v>
      </c>
      <c r="B66" s="123" t="s">
        <v>110</v>
      </c>
      <c r="C66" s="123"/>
      <c r="D66" s="123"/>
      <c r="E66" s="123"/>
      <c r="F66" s="123"/>
      <c r="G66" s="123"/>
      <c r="H66" s="123"/>
      <c r="I66" s="166">
        <v>0</v>
      </c>
      <c r="J66" s="167"/>
      <c r="K66" s="108">
        <f t="shared" si="1"/>
        <v>0</v>
      </c>
      <c r="L66" s="109">
        <f t="shared" si="2"/>
        <v>0</v>
      </c>
      <c r="M66" s="110" t="s">
        <v>179</v>
      </c>
    </row>
    <row r="67" spans="1:13" ht="12.75" customHeight="1" x14ac:dyDescent="0.25">
      <c r="A67" s="73"/>
      <c r="B67" s="124" t="s">
        <v>0</v>
      </c>
      <c r="C67" s="124"/>
      <c r="D67" s="124"/>
      <c r="E67" s="124"/>
      <c r="F67" s="124"/>
      <c r="G67" s="124"/>
      <c r="H67" s="124"/>
      <c r="I67" s="159">
        <f>SUM(I59:J66)</f>
        <v>0.2165</v>
      </c>
      <c r="J67" s="159"/>
      <c r="K67" s="113">
        <f>SUM(K59:K66)</f>
        <v>2785.1377110462658</v>
      </c>
      <c r="L67" s="113">
        <f>SUM(L59:L66)</f>
        <v>139.25688555231329</v>
      </c>
      <c r="M67" s="114"/>
    </row>
    <row r="68" spans="1:13" ht="12.75" customHeight="1" thickBot="1" x14ac:dyDescent="0.25"/>
    <row r="69" spans="1:13" ht="12.75" customHeight="1" thickBot="1" x14ac:dyDescent="0.25">
      <c r="A69" s="160" t="s">
        <v>169</v>
      </c>
      <c r="B69" s="161"/>
      <c r="C69" s="161"/>
      <c r="D69" s="161"/>
      <c r="E69" s="161"/>
      <c r="F69" s="161"/>
      <c r="G69" s="161"/>
      <c r="H69" s="162"/>
      <c r="I69" s="145" t="s">
        <v>172</v>
      </c>
      <c r="J69" s="152"/>
      <c r="K69" s="145" t="s">
        <v>186</v>
      </c>
      <c r="L69" s="152"/>
    </row>
    <row r="70" spans="1:13" ht="12.75" customHeight="1" x14ac:dyDescent="0.2">
      <c r="A70" s="35" t="s">
        <v>102</v>
      </c>
      <c r="B70" s="163" t="s">
        <v>157</v>
      </c>
      <c r="C70" s="163"/>
      <c r="D70" s="163"/>
      <c r="E70" s="163"/>
      <c r="F70" s="163"/>
      <c r="G70" s="163"/>
      <c r="H70" s="163"/>
      <c r="I70" s="165">
        <f>K21</f>
        <v>1142.2222222222215</v>
      </c>
      <c r="J70" s="165"/>
      <c r="K70" s="165">
        <f>I70/$I$16</f>
        <v>0.93624772313296845</v>
      </c>
      <c r="L70" s="165"/>
    </row>
    <row r="71" spans="1:13" ht="12.75" customHeight="1" x14ac:dyDescent="0.2">
      <c r="A71" s="37" t="s">
        <v>103</v>
      </c>
      <c r="B71" s="129" t="s">
        <v>171</v>
      </c>
      <c r="C71" s="129"/>
      <c r="D71" s="129"/>
      <c r="E71" s="129"/>
      <c r="F71" s="129"/>
      <c r="G71" s="129"/>
      <c r="H71" s="129"/>
      <c r="I71" s="157">
        <f>K29</f>
        <v>2133.0758333333333</v>
      </c>
      <c r="J71" s="157"/>
      <c r="K71" s="157">
        <f>I71/$I$16</f>
        <v>1.7484228142076503</v>
      </c>
      <c r="L71" s="157"/>
    </row>
    <row r="72" spans="1:13" ht="12.75" customHeight="1" x14ac:dyDescent="0.2">
      <c r="A72" s="37" t="s">
        <v>104</v>
      </c>
      <c r="B72" s="129" t="s">
        <v>99</v>
      </c>
      <c r="C72" s="129"/>
      <c r="D72" s="129"/>
      <c r="E72" s="129"/>
      <c r="F72" s="129"/>
      <c r="G72" s="129"/>
      <c r="H72" s="129"/>
      <c r="I72" s="157">
        <f>L34</f>
        <v>2704.79</v>
      </c>
      <c r="J72" s="157"/>
      <c r="K72" s="157">
        <f t="shared" ref="K72:K75" si="3">I72/$I$16</f>
        <v>2.2170409836065574</v>
      </c>
      <c r="L72" s="157"/>
    </row>
    <row r="73" spans="1:13" ht="12.75" customHeight="1" x14ac:dyDescent="0.2">
      <c r="A73" s="37" t="s">
        <v>105</v>
      </c>
      <c r="B73" s="129" t="s">
        <v>98</v>
      </c>
      <c r="C73" s="129"/>
      <c r="D73" s="129"/>
      <c r="E73" s="129"/>
      <c r="F73" s="129"/>
      <c r="G73" s="129"/>
      <c r="H73" s="129"/>
      <c r="I73" s="157">
        <f>L39</f>
        <v>1929.5885306720002</v>
      </c>
      <c r="J73" s="157"/>
      <c r="K73" s="157">
        <f t="shared" si="3"/>
        <v>1.5816299431737706</v>
      </c>
      <c r="L73" s="157"/>
    </row>
    <row r="74" spans="1:13" ht="12.75" customHeight="1" x14ac:dyDescent="0.2">
      <c r="A74" s="37" t="s">
        <v>106</v>
      </c>
      <c r="B74" s="129" t="s">
        <v>100</v>
      </c>
      <c r="C74" s="129"/>
      <c r="D74" s="129"/>
      <c r="E74" s="129"/>
      <c r="F74" s="129"/>
      <c r="G74" s="129"/>
      <c r="H74" s="129"/>
      <c r="I74" s="157">
        <f>K45</f>
        <v>1240</v>
      </c>
      <c r="J74" s="157"/>
      <c r="K74" s="157">
        <f t="shared" si="3"/>
        <v>1.0163934426229508</v>
      </c>
      <c r="L74" s="157"/>
    </row>
    <row r="75" spans="1:13" ht="12.75" customHeight="1" x14ac:dyDescent="0.2">
      <c r="A75" s="37" t="s">
        <v>167</v>
      </c>
      <c r="B75" s="129" t="s">
        <v>156</v>
      </c>
      <c r="C75" s="129"/>
      <c r="D75" s="129"/>
      <c r="E75" s="129"/>
      <c r="F75" s="129"/>
      <c r="G75" s="129"/>
      <c r="H75" s="129"/>
      <c r="I75" s="157">
        <f>K55</f>
        <v>3714.7008319999995</v>
      </c>
      <c r="J75" s="157"/>
      <c r="K75" s="157">
        <f t="shared" si="3"/>
        <v>3.0448367475409834</v>
      </c>
      <c r="L75" s="157"/>
    </row>
    <row r="76" spans="1:13" ht="12.75" customHeight="1" x14ac:dyDescent="0.2">
      <c r="A76" s="37" t="s">
        <v>168</v>
      </c>
      <c r="B76" s="129" t="s">
        <v>97</v>
      </c>
      <c r="C76" s="129"/>
      <c r="D76" s="129"/>
      <c r="E76" s="129"/>
      <c r="F76" s="129"/>
      <c r="G76" s="129"/>
      <c r="H76" s="129"/>
      <c r="I76" s="157">
        <f>K67</f>
        <v>2785.1377110462658</v>
      </c>
      <c r="J76" s="157"/>
      <c r="K76" s="157">
        <f>I76/$I$16</f>
        <v>2.2828997631526771</v>
      </c>
      <c r="L76" s="157"/>
      <c r="M76" s="115"/>
    </row>
    <row r="77" spans="1:13" ht="12.75" customHeight="1" x14ac:dyDescent="0.25">
      <c r="A77" s="37"/>
      <c r="B77" s="124" t="s">
        <v>170</v>
      </c>
      <c r="C77" s="124"/>
      <c r="D77" s="124"/>
      <c r="E77" s="124"/>
      <c r="F77" s="124"/>
      <c r="G77" s="124"/>
      <c r="H77" s="124"/>
      <c r="I77" s="242">
        <f>SUM(I70:J76)</f>
        <v>15649.515129273821</v>
      </c>
      <c r="J77" s="242"/>
      <c r="K77" s="242">
        <f>SUM(K70:L76)</f>
        <v>12.827471417437557</v>
      </c>
      <c r="L77" s="242"/>
      <c r="M77" s="114"/>
    </row>
    <row r="78" spans="1:13" ht="12.75" customHeight="1" thickBot="1" x14ac:dyDescent="0.25"/>
    <row r="79" spans="1:13" ht="12.75" customHeight="1" thickBot="1" x14ac:dyDescent="0.3">
      <c r="A79" s="103"/>
      <c r="B79" s="235" t="s">
        <v>192</v>
      </c>
      <c r="C79" s="236"/>
      <c r="D79" s="236"/>
      <c r="E79" s="236"/>
      <c r="F79" s="236"/>
      <c r="G79" s="236"/>
      <c r="H79" s="237"/>
      <c r="I79" s="238">
        <f>K77*I17</f>
        <v>156495.15129273821</v>
      </c>
      <c r="J79" s="239"/>
    </row>
    <row r="80" spans="1:13" ht="13.5" customHeight="1" x14ac:dyDescent="0.2">
      <c r="A80" s="103"/>
    </row>
    <row r="81" spans="1:11" ht="12" x14ac:dyDescent="0.2">
      <c r="A81" s="116"/>
    </row>
    <row r="83" spans="1:11" ht="12" x14ac:dyDescent="0.25">
      <c r="A83" s="117"/>
      <c r="B83" s="117"/>
      <c r="C83" s="117"/>
      <c r="D83" s="117"/>
      <c r="E83" s="118"/>
    </row>
    <row r="84" spans="1:11" x14ac:dyDescent="0.2">
      <c r="K84" s="119"/>
    </row>
    <row r="85" spans="1:11" x14ac:dyDescent="0.2">
      <c r="K85" s="119"/>
    </row>
  </sheetData>
  <mergeCells count="127">
    <mergeCell ref="B79:H79"/>
    <mergeCell ref="I79:J79"/>
    <mergeCell ref="M52:M53"/>
    <mergeCell ref="I60:J60"/>
    <mergeCell ref="K77:L77"/>
    <mergeCell ref="B77:H77"/>
    <mergeCell ref="I77:J77"/>
    <mergeCell ref="B71:H71"/>
    <mergeCell ref="I71:J71"/>
    <mergeCell ref="I74:J74"/>
    <mergeCell ref="B73:H73"/>
    <mergeCell ref="I72:J72"/>
    <mergeCell ref="B74:H74"/>
    <mergeCell ref="I73:J73"/>
    <mergeCell ref="B72:H72"/>
    <mergeCell ref="B76:H76"/>
    <mergeCell ref="B75:H75"/>
    <mergeCell ref="I75:J75"/>
    <mergeCell ref="I76:J76"/>
    <mergeCell ref="K75:L75"/>
    <mergeCell ref="K76:L76"/>
    <mergeCell ref="K74:L74"/>
    <mergeCell ref="K73:L73"/>
    <mergeCell ref="I64:J64"/>
    <mergeCell ref="A3:L3"/>
    <mergeCell ref="K4:L4"/>
    <mergeCell ref="K5:L5"/>
    <mergeCell ref="K6:L6"/>
    <mergeCell ref="K7:L7"/>
    <mergeCell ref="B9:H9"/>
    <mergeCell ref="I9:J9"/>
    <mergeCell ref="B10:H10"/>
    <mergeCell ref="I10:J10"/>
    <mergeCell ref="I8:J8"/>
    <mergeCell ref="B8:H8"/>
    <mergeCell ref="K8:L8"/>
    <mergeCell ref="K9:L9"/>
    <mergeCell ref="K10:L10"/>
    <mergeCell ref="B4:H4"/>
    <mergeCell ref="I4:J4"/>
    <mergeCell ref="B5:H5"/>
    <mergeCell ref="I5:J5"/>
    <mergeCell ref="B6:H6"/>
    <mergeCell ref="I6:J6"/>
    <mergeCell ref="B7:H7"/>
    <mergeCell ref="I7:J7"/>
    <mergeCell ref="A19:H19"/>
    <mergeCell ref="B11:H11"/>
    <mergeCell ref="I11:J11"/>
    <mergeCell ref="K11:L11"/>
    <mergeCell ref="B45:H45"/>
    <mergeCell ref="I62:J62"/>
    <mergeCell ref="I58:J58"/>
    <mergeCell ref="B54:H54"/>
    <mergeCell ref="I54:J54"/>
    <mergeCell ref="B16:H16"/>
    <mergeCell ref="I16:L16"/>
    <mergeCell ref="A23:I23"/>
    <mergeCell ref="B24:I24"/>
    <mergeCell ref="B25:I25"/>
    <mergeCell ref="B26:I26"/>
    <mergeCell ref="B27:I27"/>
    <mergeCell ref="B28:I28"/>
    <mergeCell ref="A47:G47"/>
    <mergeCell ref="B20:G20"/>
    <mergeCell ref="A1:L1"/>
    <mergeCell ref="G2:H2"/>
    <mergeCell ref="I2:L2"/>
    <mergeCell ref="A2:D2"/>
    <mergeCell ref="A36:I36"/>
    <mergeCell ref="B37:I37"/>
    <mergeCell ref="B38:I38"/>
    <mergeCell ref="B39:I39"/>
    <mergeCell ref="I59:J59"/>
    <mergeCell ref="A41:L41"/>
    <mergeCell ref="A57:L57"/>
    <mergeCell ref="I15:L15"/>
    <mergeCell ref="I14:L14"/>
    <mergeCell ref="B29:I29"/>
    <mergeCell ref="B55:H55"/>
    <mergeCell ref="I55:J55"/>
    <mergeCell ref="B48:H48"/>
    <mergeCell ref="B50:H50"/>
    <mergeCell ref="B49:H49"/>
    <mergeCell ref="I49:L49"/>
    <mergeCell ref="B51:H51"/>
    <mergeCell ref="I51:L51"/>
    <mergeCell ref="B52:H52"/>
    <mergeCell ref="B53:H53"/>
    <mergeCell ref="K72:L72"/>
    <mergeCell ref="I63:J63"/>
    <mergeCell ref="I67:J67"/>
    <mergeCell ref="A69:H69"/>
    <mergeCell ref="I69:J69"/>
    <mergeCell ref="B70:H70"/>
    <mergeCell ref="I61:J61"/>
    <mergeCell ref="K69:L69"/>
    <mergeCell ref="K70:L70"/>
    <mergeCell ref="I65:J65"/>
    <mergeCell ref="I66:J66"/>
    <mergeCell ref="B63:H63"/>
    <mergeCell ref="I70:J70"/>
    <mergeCell ref="K71:L71"/>
    <mergeCell ref="E2:F2"/>
    <mergeCell ref="B64:H64"/>
    <mergeCell ref="B65:H65"/>
    <mergeCell ref="B66:H66"/>
    <mergeCell ref="B67:H67"/>
    <mergeCell ref="J39:K39"/>
    <mergeCell ref="B58:H58"/>
    <mergeCell ref="B59:H59"/>
    <mergeCell ref="B60:H60"/>
    <mergeCell ref="B61:H61"/>
    <mergeCell ref="B62:H62"/>
    <mergeCell ref="B42:J42"/>
    <mergeCell ref="B43:J43"/>
    <mergeCell ref="B44:J44"/>
    <mergeCell ref="B17:H17"/>
    <mergeCell ref="I17:L17"/>
    <mergeCell ref="A31:I31"/>
    <mergeCell ref="B34:I34"/>
    <mergeCell ref="B32:I32"/>
    <mergeCell ref="B33:I33"/>
    <mergeCell ref="A13:L13"/>
    <mergeCell ref="B14:H14"/>
    <mergeCell ref="B15:H15"/>
    <mergeCell ref="B21:G21"/>
  </mergeCells>
  <hyperlinks>
    <hyperlink ref="M25" r:id="rId1"/>
    <hyperlink ref="M26" r:id="rId2"/>
    <hyperlink ref="M28" r:id="rId3" location=":~:text=O%20que%20%C3%A9%20cobrado%20na,2017%20corresponde%20ao%20c%C3%B3digo%20237."/>
  </hyperlinks>
  <pageMargins left="0.78740157480314965" right="0.19685039370078741" top="0.19685039370078741" bottom="0.19685039370078741" header="0.31496062992125984" footer="0.31496062992125984"/>
  <pageSetup paperSize="9" scale="61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opLeftCell="A8" zoomScale="130" zoomScaleNormal="130" workbookViewId="0">
      <selection activeCell="F22" sqref="F22"/>
    </sheetView>
  </sheetViews>
  <sheetFormatPr defaultColWidth="9.109375" defaultRowHeight="13.2" x14ac:dyDescent="0.25"/>
  <cols>
    <col min="1" max="1" width="8.44140625" style="5" bestFit="1" customWidth="1"/>
    <col min="2" max="2" width="27.88671875" style="5" customWidth="1"/>
    <col min="3" max="6" width="12" style="5" customWidth="1"/>
    <col min="7" max="7" width="53.44140625" style="5" customWidth="1"/>
    <col min="8" max="16384" width="9.109375" style="5"/>
  </cols>
  <sheetData>
    <row r="1" spans="1:7" ht="12.75" customHeight="1" thickBot="1" x14ac:dyDescent="0.3">
      <c r="A1" s="243" t="s">
        <v>66</v>
      </c>
      <c r="B1" s="244"/>
      <c r="C1" s="244"/>
      <c r="D1" s="244"/>
      <c r="E1" s="244"/>
      <c r="F1" s="245"/>
    </row>
    <row r="2" spans="1:7" ht="12.75" customHeight="1" thickBot="1" x14ac:dyDescent="0.3">
      <c r="A2" s="246" t="s">
        <v>67</v>
      </c>
      <c r="B2" s="247"/>
      <c r="C2" s="247"/>
      <c r="D2" s="247"/>
      <c r="E2" s="247"/>
      <c r="F2" s="248"/>
    </row>
    <row r="3" spans="1:7" ht="12.75" customHeight="1" thickBot="1" x14ac:dyDescent="0.3">
      <c r="A3" s="14" t="s">
        <v>14</v>
      </c>
      <c r="B3" s="15" t="s">
        <v>15</v>
      </c>
      <c r="C3" s="15" t="s">
        <v>1</v>
      </c>
      <c r="D3" s="15" t="s">
        <v>6</v>
      </c>
      <c r="E3" s="15" t="s">
        <v>8</v>
      </c>
      <c r="F3" s="20" t="s">
        <v>10</v>
      </c>
      <c r="G3" s="7" t="s">
        <v>84</v>
      </c>
    </row>
    <row r="4" spans="1:7" ht="12.75" customHeight="1" thickBot="1" x14ac:dyDescent="0.25">
      <c r="A4" s="14" t="s">
        <v>16</v>
      </c>
      <c r="B4" s="15" t="s">
        <v>1</v>
      </c>
      <c r="C4" s="16"/>
      <c r="D4" s="16"/>
      <c r="E4" s="16"/>
      <c r="F4" s="17"/>
    </row>
    <row r="5" spans="1:7" ht="12.75" customHeight="1" x14ac:dyDescent="0.2">
      <c r="A5" s="13" t="s">
        <v>17</v>
      </c>
      <c r="B5" s="9" t="s">
        <v>2</v>
      </c>
      <c r="C5" s="23">
        <v>0.2</v>
      </c>
      <c r="D5" s="9"/>
      <c r="E5" s="9"/>
      <c r="F5" s="18"/>
      <c r="G5" s="21" t="s">
        <v>85</v>
      </c>
    </row>
    <row r="6" spans="1:7" ht="12.75" customHeight="1" x14ac:dyDescent="0.2">
      <c r="A6" s="8" t="s">
        <v>18</v>
      </c>
      <c r="B6" s="1" t="s">
        <v>19</v>
      </c>
      <c r="C6" s="24">
        <v>1.4999999999999999E-2</v>
      </c>
      <c r="D6" s="1"/>
      <c r="E6" s="1"/>
      <c r="F6" s="3"/>
      <c r="G6" s="21" t="s">
        <v>88</v>
      </c>
    </row>
    <row r="7" spans="1:7" ht="12.75" customHeight="1" x14ac:dyDescent="0.25">
      <c r="A7" s="8" t="s">
        <v>20</v>
      </c>
      <c r="B7" s="1" t="s">
        <v>21</v>
      </c>
      <c r="C7" s="24">
        <v>0.01</v>
      </c>
      <c r="D7" s="1"/>
      <c r="E7" s="1"/>
      <c r="F7" s="3"/>
      <c r="G7" s="21" t="s">
        <v>115</v>
      </c>
    </row>
    <row r="8" spans="1:7" ht="12.75" customHeight="1" x14ac:dyDescent="0.25">
      <c r="A8" s="8" t="s">
        <v>22</v>
      </c>
      <c r="B8" s="1" t="s">
        <v>5</v>
      </c>
      <c r="C8" s="24">
        <v>2E-3</v>
      </c>
      <c r="D8" s="1"/>
      <c r="E8" s="1"/>
      <c r="F8" s="3"/>
      <c r="G8" s="21" t="s">
        <v>89</v>
      </c>
    </row>
    <row r="9" spans="1:7" ht="12.75" customHeight="1" x14ac:dyDescent="0.2">
      <c r="A9" s="8" t="s">
        <v>23</v>
      </c>
      <c r="B9" s="1" t="s">
        <v>4</v>
      </c>
      <c r="C9" s="24">
        <v>6.0000000000000001E-3</v>
      </c>
      <c r="D9" s="1"/>
      <c r="E9" s="1"/>
      <c r="F9" s="3"/>
      <c r="G9" s="21" t="s">
        <v>90</v>
      </c>
    </row>
    <row r="10" spans="1:7" ht="12.75" customHeight="1" x14ac:dyDescent="0.25">
      <c r="A10" s="8" t="s">
        <v>24</v>
      </c>
      <c r="B10" s="1" t="s">
        <v>25</v>
      </c>
      <c r="C10" s="24">
        <v>2.5000000000000001E-2</v>
      </c>
      <c r="D10" s="1"/>
      <c r="E10" s="1"/>
      <c r="F10" s="3"/>
      <c r="G10" s="21" t="s">
        <v>86</v>
      </c>
    </row>
    <row r="11" spans="1:7" ht="12.75" customHeight="1" x14ac:dyDescent="0.25">
      <c r="A11" s="8" t="s">
        <v>26</v>
      </c>
      <c r="B11" s="1" t="s">
        <v>27</v>
      </c>
      <c r="C11" s="24">
        <v>0.03</v>
      </c>
      <c r="D11" s="1"/>
      <c r="E11" s="1"/>
      <c r="F11" s="3"/>
      <c r="G11" s="6" t="s">
        <v>114</v>
      </c>
    </row>
    <row r="12" spans="1:7" ht="12.75" customHeight="1" thickBot="1" x14ac:dyDescent="0.3">
      <c r="A12" s="10" t="s">
        <v>28</v>
      </c>
      <c r="B12" s="2" t="s">
        <v>3</v>
      </c>
      <c r="C12" s="25">
        <v>0.08</v>
      </c>
      <c r="D12" s="2"/>
      <c r="E12" s="2"/>
      <c r="F12" s="11"/>
      <c r="G12" s="21" t="s">
        <v>87</v>
      </c>
    </row>
    <row r="13" spans="1:7" ht="12.75" customHeight="1" thickBot="1" x14ac:dyDescent="0.25">
      <c r="A13" s="14" t="s">
        <v>29</v>
      </c>
      <c r="B13" s="15" t="s">
        <v>6</v>
      </c>
      <c r="C13" s="16"/>
      <c r="D13" s="16"/>
      <c r="E13" s="16"/>
      <c r="F13" s="17"/>
    </row>
    <row r="14" spans="1:7" ht="12.75" customHeight="1" thickBot="1" x14ac:dyDescent="0.3">
      <c r="A14" s="13" t="s">
        <v>30</v>
      </c>
      <c r="B14" s="9" t="s">
        <v>31</v>
      </c>
      <c r="C14" s="9"/>
      <c r="D14" s="26" t="s">
        <v>32</v>
      </c>
      <c r="E14" s="9"/>
      <c r="F14" s="9"/>
    </row>
    <row r="15" spans="1:7" ht="12.75" customHeight="1" x14ac:dyDescent="0.25">
      <c r="A15" s="8" t="s">
        <v>33</v>
      </c>
      <c r="B15" s="1" t="s">
        <v>34</v>
      </c>
      <c r="C15" s="1"/>
      <c r="D15" s="27" t="s">
        <v>32</v>
      </c>
      <c r="E15" s="1"/>
      <c r="F15" s="3"/>
      <c r="G15" s="252" t="s">
        <v>116</v>
      </c>
    </row>
    <row r="16" spans="1:7" ht="12.75" customHeight="1" x14ac:dyDescent="0.25">
      <c r="A16" s="8" t="s">
        <v>35</v>
      </c>
      <c r="B16" s="1" t="s">
        <v>36</v>
      </c>
      <c r="C16" s="1"/>
      <c r="D16" s="24">
        <v>6.8999999999999999E-3</v>
      </c>
      <c r="E16" s="1"/>
      <c r="F16" s="3"/>
      <c r="G16" s="253"/>
    </row>
    <row r="17" spans="1:7" ht="12.75" customHeight="1" x14ac:dyDescent="0.25">
      <c r="A17" s="8" t="s">
        <v>37</v>
      </c>
      <c r="B17" s="1" t="s">
        <v>38</v>
      </c>
      <c r="C17" s="1"/>
      <c r="D17" s="24">
        <v>8.3299999999999999E-2</v>
      </c>
      <c r="E17" s="1"/>
      <c r="F17" s="3"/>
      <c r="G17" s="253"/>
    </row>
    <row r="18" spans="1:7" ht="12.75" customHeight="1" x14ac:dyDescent="0.25">
      <c r="A18" s="8" t="s">
        <v>39</v>
      </c>
      <c r="B18" s="1" t="s">
        <v>40</v>
      </c>
      <c r="C18" s="1"/>
      <c r="D18" s="24">
        <v>5.9999999999999995E-4</v>
      </c>
      <c r="E18" s="1"/>
      <c r="F18" s="3"/>
      <c r="G18" s="253"/>
    </row>
    <row r="19" spans="1:7" ht="12.75" customHeight="1" x14ac:dyDescent="0.25">
      <c r="A19" s="8" t="s">
        <v>41</v>
      </c>
      <c r="B19" s="1" t="s">
        <v>42</v>
      </c>
      <c r="C19" s="1"/>
      <c r="D19" s="24">
        <v>5.5999999999999999E-3</v>
      </c>
      <c r="E19" s="1"/>
      <c r="F19" s="3"/>
      <c r="G19" s="253"/>
    </row>
    <row r="20" spans="1:7" ht="12.75" customHeight="1" x14ac:dyDescent="0.25">
      <c r="A20" s="8" t="s">
        <v>43</v>
      </c>
      <c r="B20" s="1" t="s">
        <v>44</v>
      </c>
      <c r="C20" s="1"/>
      <c r="D20" s="27" t="s">
        <v>32</v>
      </c>
      <c r="E20" s="1"/>
      <c r="F20" s="3"/>
      <c r="G20" s="253"/>
    </row>
    <row r="21" spans="1:7" ht="12.75" customHeight="1" x14ac:dyDescent="0.25">
      <c r="A21" s="8" t="s">
        <v>45</v>
      </c>
      <c r="B21" s="1" t="s">
        <v>46</v>
      </c>
      <c r="C21" s="1"/>
      <c r="D21" s="24">
        <v>8.9999999999999998E-4</v>
      </c>
      <c r="E21" s="1"/>
      <c r="F21" s="3"/>
      <c r="G21" s="253"/>
    </row>
    <row r="22" spans="1:7" ht="12.75" customHeight="1" thickBot="1" x14ac:dyDescent="0.3">
      <c r="A22" s="8" t="s">
        <v>47</v>
      </c>
      <c r="B22" s="1" t="s">
        <v>48</v>
      </c>
      <c r="C22" s="1"/>
      <c r="D22" s="24">
        <v>9.6799999999999997E-2</v>
      </c>
      <c r="E22" s="1"/>
      <c r="F22" s="3"/>
      <c r="G22" s="254"/>
    </row>
    <row r="23" spans="1:7" ht="12.75" customHeight="1" thickBot="1" x14ac:dyDescent="0.3">
      <c r="A23" s="10" t="s">
        <v>49</v>
      </c>
      <c r="B23" s="2" t="s">
        <v>50</v>
      </c>
      <c r="C23" s="2"/>
      <c r="D23" s="25">
        <v>2.9999999999999997E-4</v>
      </c>
      <c r="E23" s="2"/>
      <c r="F23" s="2"/>
    </row>
    <row r="24" spans="1:7" ht="12.75" customHeight="1" thickBot="1" x14ac:dyDescent="0.25">
      <c r="A24" s="14" t="s">
        <v>51</v>
      </c>
      <c r="B24" s="15" t="s">
        <v>8</v>
      </c>
      <c r="C24" s="16"/>
      <c r="D24" s="16"/>
      <c r="E24" s="16"/>
      <c r="F24" s="17"/>
    </row>
    <row r="25" spans="1:7" ht="12.75" customHeight="1" x14ac:dyDescent="0.25">
      <c r="A25" s="13" t="s">
        <v>52</v>
      </c>
      <c r="B25" s="9" t="s">
        <v>9</v>
      </c>
      <c r="C25" s="9"/>
      <c r="D25" s="18"/>
      <c r="E25" s="23">
        <v>0.03</v>
      </c>
      <c r="F25" s="19"/>
    </row>
    <row r="26" spans="1:7" ht="12.75" customHeight="1" x14ac:dyDescent="0.25">
      <c r="A26" s="8" t="s">
        <v>53</v>
      </c>
      <c r="B26" s="1" t="s">
        <v>7</v>
      </c>
      <c r="C26" s="1"/>
      <c r="D26" s="3"/>
      <c r="E26" s="24">
        <v>6.9999999999999999E-4</v>
      </c>
      <c r="F26" s="4"/>
    </row>
    <row r="27" spans="1:7" ht="12.75" customHeight="1" x14ac:dyDescent="0.25">
      <c r="A27" s="8" t="s">
        <v>54</v>
      </c>
      <c r="B27" s="1" t="s">
        <v>55</v>
      </c>
      <c r="C27" s="1"/>
      <c r="D27" s="3"/>
      <c r="E27" s="24">
        <v>1.35E-2</v>
      </c>
      <c r="F27" s="4"/>
    </row>
    <row r="28" spans="1:7" ht="12.75" customHeight="1" x14ac:dyDescent="0.25">
      <c r="A28" s="8" t="s">
        <v>56</v>
      </c>
      <c r="B28" s="1" t="s">
        <v>57</v>
      </c>
      <c r="C28" s="1"/>
      <c r="D28" s="3"/>
      <c r="E28" s="24">
        <v>3.0099999999999998E-2</v>
      </c>
      <c r="F28" s="4"/>
    </row>
    <row r="29" spans="1:7" ht="12.75" customHeight="1" thickBot="1" x14ac:dyDescent="0.3">
      <c r="A29" s="10" t="s">
        <v>58</v>
      </c>
      <c r="B29" s="2" t="s">
        <v>59</v>
      </c>
      <c r="C29" s="2"/>
      <c r="D29" s="11"/>
      <c r="E29" s="25">
        <v>2.5000000000000001E-3</v>
      </c>
      <c r="F29" s="12"/>
    </row>
    <row r="30" spans="1:7" ht="12.75" customHeight="1" thickBot="1" x14ac:dyDescent="0.25">
      <c r="A30" s="14" t="s">
        <v>60</v>
      </c>
      <c r="B30" s="15" t="s">
        <v>10</v>
      </c>
      <c r="C30" s="16"/>
      <c r="D30" s="16"/>
      <c r="E30" s="16"/>
      <c r="F30" s="17"/>
    </row>
    <row r="31" spans="1:7" ht="12.75" customHeight="1" x14ac:dyDescent="0.25">
      <c r="A31" s="13" t="s">
        <v>61</v>
      </c>
      <c r="B31" s="9" t="s">
        <v>62</v>
      </c>
      <c r="C31" s="9"/>
      <c r="D31" s="9"/>
      <c r="E31" s="9"/>
      <c r="F31" s="23">
        <f>C33*D33</f>
        <v>7.1539200000000011E-2</v>
      </c>
    </row>
    <row r="32" spans="1:7" ht="12.75" customHeight="1" x14ac:dyDescent="0.25">
      <c r="A32" s="8" t="s">
        <v>63</v>
      </c>
      <c r="B32" s="2" t="s">
        <v>12</v>
      </c>
      <c r="C32" s="2"/>
      <c r="D32" s="2"/>
      <c r="E32" s="2"/>
      <c r="F32" s="24">
        <f>(E25*C12)+(E26*C33)</f>
        <v>2.6576E-3</v>
      </c>
    </row>
    <row r="33" spans="1:6" ht="12.75" customHeight="1" x14ac:dyDescent="0.25">
      <c r="A33" s="249" t="s">
        <v>64</v>
      </c>
      <c r="B33" s="250"/>
      <c r="C33" s="22">
        <f>SUM(C5:C12)</f>
        <v>0.36800000000000005</v>
      </c>
      <c r="D33" s="22">
        <f>SUM(D14:D23)</f>
        <v>0.19439999999999999</v>
      </c>
      <c r="E33" s="22">
        <f>SUM(E25:E29)</f>
        <v>7.6799999999999993E-2</v>
      </c>
      <c r="F33" s="22">
        <f>SUM(F31:F32)</f>
        <v>7.4196800000000007E-2</v>
      </c>
    </row>
    <row r="34" spans="1:6" ht="12.75" customHeight="1" x14ac:dyDescent="0.25">
      <c r="A34" s="249" t="s">
        <v>65</v>
      </c>
      <c r="B34" s="251"/>
      <c r="C34" s="251"/>
      <c r="D34" s="251"/>
      <c r="E34" s="250"/>
      <c r="F34" s="28">
        <f>C33+D33+E33+F33</f>
        <v>0.71339679999999994</v>
      </c>
    </row>
    <row r="35" spans="1:6" ht="12.75" customHeight="1" x14ac:dyDescent="0.25"/>
    <row r="36" spans="1:6" ht="12.75" customHeight="1" x14ac:dyDescent="0.25">
      <c r="A36" s="255" t="s">
        <v>13</v>
      </c>
      <c r="B36" s="255"/>
      <c r="C36" s="255"/>
      <c r="D36" s="255"/>
      <c r="E36" s="255"/>
      <c r="F36" s="255"/>
    </row>
    <row r="37" spans="1:6" ht="12.75" customHeight="1" x14ac:dyDescent="0.25">
      <c r="A37" s="256" t="s">
        <v>69</v>
      </c>
      <c r="B37" s="256"/>
      <c r="C37" s="256"/>
      <c r="D37" s="256"/>
      <c r="E37" s="256"/>
      <c r="F37" s="256"/>
    </row>
    <row r="38" spans="1:6" ht="12.75" customHeight="1" x14ac:dyDescent="0.25">
      <c r="A38" s="256" t="s">
        <v>70</v>
      </c>
      <c r="B38" s="256"/>
      <c r="C38" s="256"/>
      <c r="D38" s="256"/>
      <c r="E38" s="256"/>
      <c r="F38" s="256"/>
    </row>
    <row r="39" spans="1:6" ht="12.75" customHeight="1" x14ac:dyDescent="0.25">
      <c r="A39" s="256" t="s">
        <v>71</v>
      </c>
      <c r="B39" s="256"/>
      <c r="C39" s="256"/>
      <c r="D39" s="256"/>
      <c r="E39" s="256"/>
      <c r="F39" s="256"/>
    </row>
    <row r="40" spans="1:6" ht="12.75" customHeight="1" x14ac:dyDescent="0.25">
      <c r="A40" s="256" t="s">
        <v>72</v>
      </c>
      <c r="B40" s="256"/>
      <c r="C40" s="256"/>
      <c r="D40" s="256"/>
      <c r="E40" s="256"/>
      <c r="F40" s="256"/>
    </row>
    <row r="41" spans="1:6" ht="12.75" customHeight="1" x14ac:dyDescent="0.25">
      <c r="A41" s="256" t="s">
        <v>73</v>
      </c>
      <c r="B41" s="256"/>
      <c r="C41" s="256"/>
      <c r="D41" s="256"/>
      <c r="E41" s="256"/>
      <c r="F41" s="256"/>
    </row>
    <row r="42" spans="1:6" ht="12.75" customHeight="1" x14ac:dyDescent="0.25">
      <c r="A42" s="256" t="s">
        <v>74</v>
      </c>
      <c r="B42" s="256"/>
      <c r="C42" s="256"/>
      <c r="D42" s="256"/>
      <c r="E42" s="256"/>
      <c r="F42" s="256"/>
    </row>
    <row r="43" spans="1:6" ht="12.75" customHeight="1" x14ac:dyDescent="0.25">
      <c r="A43" s="256" t="s">
        <v>75</v>
      </c>
      <c r="B43" s="256"/>
      <c r="C43" s="256"/>
      <c r="D43" s="256"/>
      <c r="E43" s="256"/>
      <c r="F43" s="256"/>
    </row>
    <row r="44" spans="1:6" ht="12.75" customHeight="1" x14ac:dyDescent="0.25">
      <c r="A44" s="256" t="s">
        <v>68</v>
      </c>
      <c r="B44" s="256"/>
      <c r="C44" s="256"/>
      <c r="D44" s="256"/>
      <c r="E44" s="256"/>
      <c r="F44" s="256"/>
    </row>
  </sheetData>
  <mergeCells count="14">
    <mergeCell ref="A36:F36"/>
    <mergeCell ref="A42:F42"/>
    <mergeCell ref="A43:F43"/>
    <mergeCell ref="A44:F44"/>
    <mergeCell ref="A37:F37"/>
    <mergeCell ref="A38:F38"/>
    <mergeCell ref="A39:F39"/>
    <mergeCell ref="A40:F40"/>
    <mergeCell ref="A41:F41"/>
    <mergeCell ref="A1:F1"/>
    <mergeCell ref="A2:F2"/>
    <mergeCell ref="A33:B33"/>
    <mergeCell ref="A34:E34"/>
    <mergeCell ref="G15:G22"/>
  </mergeCells>
  <pageMargins left="0.39370078740157483" right="0.39370078740157483" top="0.39370078740157483" bottom="0.3937007874015748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A-CustoDetalhado</vt:lpstr>
      <vt:lpstr>B-EncargosSociais</vt:lpstr>
      <vt:lpstr>'B-EncargosSociais'!Area_de_impressao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licitacao2</dc:creator>
  <cp:lastModifiedBy>prefeitura nova fatima</cp:lastModifiedBy>
  <cp:lastPrinted>2024-02-08T19:28:54Z</cp:lastPrinted>
  <dcterms:created xsi:type="dcterms:W3CDTF">2022-03-08T16:28:56Z</dcterms:created>
  <dcterms:modified xsi:type="dcterms:W3CDTF">2025-01-13T12:13:07Z</dcterms:modified>
</cp:coreProperties>
</file>