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0730" windowHeight="11160"/>
  </bookViews>
  <sheets>
    <sheet name="A-CustoDetalhado" sheetId="1" r:id="rId1"/>
    <sheet name="B-EncargosSociais" sheetId="10" r:id="rId2"/>
    <sheet name="C-Insumos" sheetId="5" r:id="rId3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3" i="1" l="1"/>
  <c r="L13" i="1"/>
  <c r="D58" i="1"/>
  <c r="L27" i="1"/>
  <c r="K50" i="1"/>
  <c r="L14" i="1"/>
  <c r="L15" i="1"/>
  <c r="B4" i="5"/>
  <c r="C13" i="5"/>
  <c r="C12" i="5"/>
  <c r="C11" i="5"/>
  <c r="C10" i="5"/>
  <c r="C9" i="5"/>
  <c r="C8" i="5"/>
  <c r="C7" i="5"/>
  <c r="C6" i="5"/>
  <c r="K48" i="1"/>
  <c r="E20" i="5"/>
  <c r="G44" i="1"/>
  <c r="J14" i="1"/>
  <c r="A57" i="1"/>
  <c r="H57" i="1"/>
  <c r="D57" i="1"/>
  <c r="D59" i="1"/>
  <c r="J27" i="1"/>
  <c r="I50" i="1"/>
  <c r="J15" i="1"/>
  <c r="I48" i="1"/>
  <c r="E23" i="5"/>
  <c r="E22" i="5"/>
  <c r="E21" i="5"/>
  <c r="E19" i="5"/>
  <c r="E18" i="5"/>
  <c r="E17" i="5"/>
  <c r="E16" i="5"/>
  <c r="C15" i="5"/>
  <c r="E15" i="5"/>
  <c r="C14" i="5"/>
  <c r="E14" i="5"/>
  <c r="E13" i="5"/>
  <c r="E12" i="5"/>
  <c r="E11" i="5"/>
  <c r="E10" i="5"/>
  <c r="E9" i="5"/>
  <c r="E8" i="5"/>
  <c r="E7" i="5"/>
  <c r="E6" i="5"/>
  <c r="E24" i="5"/>
  <c r="E33" i="10"/>
  <c r="D33" i="10"/>
  <c r="C33" i="10"/>
  <c r="E26" i="5"/>
  <c r="E25" i="5"/>
  <c r="F32" i="10"/>
  <c r="F31" i="10"/>
  <c r="L31" i="1"/>
  <c r="L32" i="1"/>
  <c r="K51" i="1"/>
  <c r="J31" i="1"/>
  <c r="J32" i="1"/>
  <c r="I51" i="1"/>
  <c r="F33" i="10"/>
  <c r="F34" i="10"/>
  <c r="H18" i="1"/>
  <c r="J18" i="1"/>
  <c r="I49" i="1"/>
  <c r="L18" i="1"/>
  <c r="K49" i="1"/>
  <c r="L40" i="1"/>
  <c r="L42" i="1"/>
  <c r="L41" i="1"/>
  <c r="L39" i="1"/>
  <c r="L38" i="1"/>
  <c r="L37" i="1"/>
  <c r="L36" i="1"/>
  <c r="L43" i="1"/>
  <c r="J43" i="1"/>
  <c r="J39" i="1"/>
  <c r="J40" i="1"/>
  <c r="J37" i="1"/>
  <c r="J42" i="1"/>
  <c r="J41" i="1"/>
  <c r="J36" i="1"/>
  <c r="J38" i="1"/>
  <c r="L44" i="1"/>
  <c r="K52" i="1"/>
  <c r="K53" i="1"/>
  <c r="B58" i="1"/>
  <c r="F58" i="1"/>
  <c r="J44" i="1"/>
  <c r="I52" i="1"/>
  <c r="I53" i="1"/>
  <c r="B57" i="1"/>
  <c r="F57" i="1"/>
  <c r="I57" i="1"/>
  <c r="F59" i="1"/>
  <c r="I59" i="1"/>
  <c r="I58" i="1"/>
</calcChain>
</file>

<file path=xl/sharedStrings.xml><?xml version="1.0" encoding="utf-8"?>
<sst xmlns="http://schemas.openxmlformats.org/spreadsheetml/2006/main" count="252" uniqueCount="199">
  <si>
    <t>Mão de Obra:</t>
  </si>
  <si>
    <t>TOTAL</t>
  </si>
  <si>
    <t>Serviços Gerais</t>
  </si>
  <si>
    <t>GRUPO A</t>
  </si>
  <si>
    <t>INSS</t>
  </si>
  <si>
    <t>FGTS</t>
  </si>
  <si>
    <t>SEBRAE</t>
  </si>
  <si>
    <t>INCRA</t>
  </si>
  <si>
    <t>GRUPO B</t>
  </si>
  <si>
    <t>Aviso Prévio Trabalhado</t>
  </si>
  <si>
    <t>GRUPO C</t>
  </si>
  <si>
    <t>Aviso Prévio Indenizado</t>
  </si>
  <si>
    <t>GRUPO D</t>
  </si>
  <si>
    <t>Planilha de Composição de Uniforme e EPI - Serviço de Coleta</t>
  </si>
  <si>
    <t>Quantidade de Funcionários</t>
  </si>
  <si>
    <t>Uniforme / EPI</t>
  </si>
  <si>
    <t>Indv.</t>
  </si>
  <si>
    <t>Total</t>
  </si>
  <si>
    <t>Calça</t>
  </si>
  <si>
    <t>Camiseta</t>
  </si>
  <si>
    <t>Botas de Segurança (par)</t>
  </si>
  <si>
    <t>Luvas de Proteção (par)</t>
  </si>
  <si>
    <t>Óculos de Proteção</t>
  </si>
  <si>
    <t>Preço Unt.</t>
  </si>
  <si>
    <t>Preço Total</t>
  </si>
  <si>
    <t>Total Anual</t>
  </si>
  <si>
    <t>Lucro</t>
  </si>
  <si>
    <t>Total Mensal</t>
  </si>
  <si>
    <t>Reincidência de A sobre Aviso Prévio Trabalhado + Reincidência de FGTS sobre Aviso Prévio Indenizado</t>
  </si>
  <si>
    <t>FONTES</t>
  </si>
  <si>
    <t>CÓDIGO</t>
  </si>
  <si>
    <t>DESCRIÇÃO</t>
  </si>
  <si>
    <t>A</t>
  </si>
  <si>
    <t>A1</t>
  </si>
  <si>
    <t>A2</t>
  </si>
  <si>
    <t>SESI</t>
  </si>
  <si>
    <t>A3</t>
  </si>
  <si>
    <t>SENAI</t>
  </si>
  <si>
    <t>A4</t>
  </si>
  <si>
    <t>A5</t>
  </si>
  <si>
    <t>A6</t>
  </si>
  <si>
    <t>Salário Educação</t>
  </si>
  <si>
    <t>A7</t>
  </si>
  <si>
    <t>Seguro Contra Acidentes Trabalho</t>
  </si>
  <si>
    <t>A8</t>
  </si>
  <si>
    <t>B</t>
  </si>
  <si>
    <t>B1</t>
  </si>
  <si>
    <t>Repouso Semanal Remunerado</t>
  </si>
  <si>
    <t>Não incidente</t>
  </si>
  <si>
    <t>B2</t>
  </si>
  <si>
    <t>Feriados</t>
  </si>
  <si>
    <t>B3</t>
  </si>
  <si>
    <t>Auxílio-Enfermidade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</si>
  <si>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</si>
  <si>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</si>
  <si>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</si>
  <si>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</si>
  <si>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</si>
  <si>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</si>
  <si>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</si>
  <si>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</si>
  <si>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</si>
  <si>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Auxilio Acidente de Trabalho</t>
  </si>
  <si>
    <t>B9</t>
  </si>
  <si>
    <t>Férias Gozadas</t>
  </si>
  <si>
    <t>B10</t>
  </si>
  <si>
    <t>Salário Maternidade</t>
  </si>
  <si>
    <t>C</t>
  </si>
  <si>
    <t>C1</t>
  </si>
  <si>
    <t>C2</t>
  </si>
  <si>
    <t>C3</t>
  </si>
  <si>
    <t>Férias Indenizadas+1/3</t>
  </si>
  <si>
    <t>C4</t>
  </si>
  <si>
    <t>Depósito Rescisão Sem Justa Causa</t>
  </si>
  <si>
    <t>C5</t>
  </si>
  <si>
    <t>Indenização Adicional</t>
  </si>
  <si>
    <t>D</t>
  </si>
  <si>
    <t>D1</t>
  </si>
  <si>
    <t>Reincidência de A sobre B</t>
  </si>
  <si>
    <t>D2</t>
  </si>
  <si>
    <t>SUB-TOTAIS ( GERAL )</t>
  </si>
  <si>
    <t>TOTAL DOS ENCARGOS SOCIAIS SOBRE O SALÁRIO MÊS</t>
  </si>
  <si>
    <t>MÃO DE OBRA MENSALISTA</t>
  </si>
  <si>
    <t>ENCARGOS SOCIAIS SOBRE O SALÁRIO MÊS</t>
  </si>
  <si>
    <t>Planilha de Encargos Sociais CAIXA ECONOMICA</t>
  </si>
  <si>
    <t xml:space="preserve">LEI 6950/81 - Sobre INSS </t>
  </si>
  <si>
    <t>"Contribuição Adicional" Depende do Enquadramento da empresa e do Número de Empregados - Sobre SESI SENAI</t>
  </si>
  <si>
    <t>STF em decisão de 08/04/2021 - Dias Toffoli - Sobre INCRA</t>
  </si>
  <si>
    <t>Constitucional - Sobre SEBRAE</t>
  </si>
  <si>
    <t>§ 5º do art. 212 da Constituição Federal - Sobre Salario Educação</t>
  </si>
  <si>
    <t>8% da remuneração paga ao trabalhador, até o dia 7 do mês subsequente. (Lei 8.036/1990) - Sobre FGTS</t>
  </si>
  <si>
    <t>Art. 130º CLT</t>
  </si>
  <si>
    <t>Benefício Social Familiar</t>
  </si>
  <si>
    <t>Desjejum</t>
  </si>
  <si>
    <t>Jaqueta</t>
  </si>
  <si>
    <t>Boné</t>
  </si>
  <si>
    <t>Capa de Chuva</t>
  </si>
  <si>
    <t>Sacos de Lixo - Para Serviços Gerais</t>
  </si>
  <si>
    <t>Vassoura - Para Serviços Gerais</t>
  </si>
  <si>
    <t>Carrinho de Varrição, 100 Litros</t>
  </si>
  <si>
    <t>Cinto Colete P/ Roçadeira - Para o Jardineiro</t>
  </si>
  <si>
    <t>Roçadeira a Gasolina- Para Jardineiro</t>
  </si>
  <si>
    <t>Fio Nylon (315 mts.Rolo) - Para Jardineiro</t>
  </si>
  <si>
    <t>Garfos - Para Jardineiro</t>
  </si>
  <si>
    <t>Rastéis - Para Jardineiro</t>
  </si>
  <si>
    <t>MÃO-DE-OBRA VINCULADA À EXECUÇÃO CONTRATUAL</t>
  </si>
  <si>
    <t>DADOS COMPLEMENTARES PARA COMPOSIÇÃO DOS CUSTOS REFERENTES À MÃO-DE-OBRA</t>
  </si>
  <si>
    <t>Tipo de serviço (mesmo serviço com características distintas)</t>
  </si>
  <si>
    <r>
      <t>Salário normativo da categoria profissional (</t>
    </r>
    <r>
      <rPr>
        <b/>
        <sz val="10"/>
        <color theme="1"/>
        <rFont val="Arial"/>
        <family val="2"/>
      </rPr>
      <t>44 horas Semanais</t>
    </r>
    <r>
      <rPr>
        <sz val="10"/>
        <color theme="1"/>
        <rFont val="Arial"/>
        <family val="2"/>
      </rPr>
      <t>)</t>
    </r>
  </si>
  <si>
    <t>Categoria profissional (vinculada à execução contratual)</t>
  </si>
  <si>
    <t>SIEMACO 2022/2024</t>
  </si>
  <si>
    <t>Data base da categoria (dia/mês/ano)</t>
  </si>
  <si>
    <t>Carga horária (Escala)</t>
  </si>
  <si>
    <t>MÓDULO 1 - COMPOSIÇÃO DA REMUNERAÇÃO</t>
  </si>
  <si>
    <t>%</t>
  </si>
  <si>
    <t>Qtde</t>
  </si>
  <si>
    <t>Valor (R$)</t>
  </si>
  <si>
    <t>Observações/Fundamentos Legais/Memória de cálculo</t>
  </si>
  <si>
    <r>
      <t>Salário-Base (</t>
    </r>
    <r>
      <rPr>
        <b/>
        <sz val="10"/>
        <color theme="1"/>
        <rFont val="Arial"/>
        <family val="2"/>
      </rPr>
      <t>40 hrs semanais</t>
    </r>
    <r>
      <rPr>
        <sz val="10"/>
        <color theme="1"/>
        <rFont val="Arial"/>
        <family val="2"/>
      </rPr>
      <t>)</t>
    </r>
  </si>
  <si>
    <t>Adicional de Insalubridade</t>
  </si>
  <si>
    <t>TOTAL DA REMUNERAÇÃO</t>
  </si>
  <si>
    <t>Lei 8.212/91 art. 22, I</t>
  </si>
  <si>
    <t>Decreto 87.403/82 - art. 3º, I</t>
  </si>
  <si>
    <t>Lei 8036/90 art. 15 e art. 7º, III da CF</t>
  </si>
  <si>
    <t>Lei 8.036/90 artigo 30</t>
  </si>
  <si>
    <t>Decreto/lei 1.146/70 art. 1º, I</t>
  </si>
  <si>
    <t>Lei 8.029/90</t>
  </si>
  <si>
    <t>BENEFÍCIOS MENSAIS E DIÁRIOS</t>
  </si>
  <si>
    <t>VRº (R$)</t>
  </si>
  <si>
    <t>QTDE</t>
  </si>
  <si>
    <t>VALOR (R$)</t>
  </si>
  <si>
    <t>Auxílio-Refeição/Alimentação</t>
  </si>
  <si>
    <t>Beneficio Assistência Médica</t>
  </si>
  <si>
    <t>Fundo de Formação Profissional</t>
  </si>
  <si>
    <t>CUSTOS INDIRETOS, TRIBUTOS E LUCRO</t>
  </si>
  <si>
    <t>PERCENTUAL (%)</t>
  </si>
  <si>
    <t>Custos Indiretos</t>
  </si>
  <si>
    <t>Tributos</t>
  </si>
  <si>
    <t>MÃO DE OBRA VINCULADA À EXECUÇÃO CONTRATUAL (VALOR POR EMPREGADO)</t>
  </si>
  <si>
    <t>Cláusula 15ª CCT</t>
  </si>
  <si>
    <t>Cláusula 16ª CCT</t>
  </si>
  <si>
    <t>Cláusula 22ª CCT</t>
  </si>
  <si>
    <t>Cláusula 46ª CCT</t>
  </si>
  <si>
    <t>Encargos Sociais</t>
  </si>
  <si>
    <t>Composição da Remuneração</t>
  </si>
  <si>
    <t>Benefícios Anuais, Mensais e Diários</t>
  </si>
  <si>
    <t>Insumos Diversos</t>
  </si>
  <si>
    <t>Uniformes/Equipamentos/EPI´S/Materiais</t>
  </si>
  <si>
    <t>MÓDULO 3 - BENEFÍCIOS MENSAIS E DIÁRIOS</t>
  </si>
  <si>
    <t>MÓDULO 5 - CUSTOS INDIRETOS, TRIBUTOS E LUCRO</t>
  </si>
  <si>
    <t>QUADRO-RESUMO DO CUSTO POR EMPREGADO</t>
  </si>
  <si>
    <t>QUADRO-RESUMO DO  VALOR MENSAL DOS SERVIÇOS</t>
  </si>
  <si>
    <t>Quantidade Postos de Trabalho</t>
  </si>
  <si>
    <t>Cláusula 3ª CCT / Proporcional para 40H</t>
  </si>
  <si>
    <t>Modulo 1</t>
  </si>
  <si>
    <t>Modulo 2</t>
  </si>
  <si>
    <t>Modulo 3</t>
  </si>
  <si>
    <t>Modulo 4</t>
  </si>
  <si>
    <t>Modulo 5</t>
  </si>
  <si>
    <t>Subtotal (1+2+3+4+5)</t>
  </si>
  <si>
    <t xml:space="preserve">QTDE DE POSTOS </t>
  </si>
  <si>
    <t>Vigencia Contratual (meses)</t>
  </si>
  <si>
    <t xml:space="preserve">Auxiliar Serviços de Gerais </t>
  </si>
  <si>
    <t>Tributos PIS/PASEP</t>
  </si>
  <si>
    <t>Tributos COFINS</t>
  </si>
  <si>
    <t>...</t>
  </si>
  <si>
    <t xml:space="preserve">Conforme Enquadramento Juridico e 
Regime Tributário
A Licitante deverá preencher os Tributos.
</t>
  </si>
  <si>
    <t>Salario Minimo 2022</t>
  </si>
  <si>
    <t>Total Periodo do Contrato (6 meses)</t>
  </si>
  <si>
    <t>27 FUNCIONARIOS</t>
  </si>
  <si>
    <t>MESES</t>
  </si>
  <si>
    <t>VALOR TOTAL SERVIÇOS</t>
  </si>
  <si>
    <t>VALOR POR POSTO</t>
  </si>
  <si>
    <t>SERVIÇOS</t>
  </si>
  <si>
    <t>Tributos SIMPLES NACIONAL</t>
  </si>
  <si>
    <t>Tributos Municipais ISSQN</t>
  </si>
  <si>
    <t>Tributos (Demais Tributos Especificar)</t>
  </si>
  <si>
    <t>D3</t>
  </si>
  <si>
    <t>E3</t>
  </si>
  <si>
    <t>D5</t>
  </si>
  <si>
    <t>E5</t>
  </si>
  <si>
    <t>Decreto nº 3.048/99 - ANEXO V - Pode variar entre 1,2 e 3%</t>
  </si>
  <si>
    <t>Decreto/lei 9.853/46 art. 3º, § 2</t>
  </si>
  <si>
    <t>Cesto Balaio 50 litros</t>
  </si>
  <si>
    <t>Conforme Enquadramento Juridico e 
Regime Tributário
A Licitante deverá preencher os Encargos.</t>
  </si>
  <si>
    <t>Não  há transporte publico no Municipio.
A CONTRATANTE realizará o transporte
dos colaboradores quando os serviços
se fizerem necessários</t>
  </si>
  <si>
    <t>Carrinho de Cortar Grama, a Gasolina, 3,8 hp c/ recolhedor</t>
  </si>
  <si>
    <t>Obs./Fund. Legais/Mem. cálculo</t>
  </si>
  <si>
    <t>INSUMOS DIVERSOS</t>
  </si>
  <si>
    <t>Ope. Roçadeira</t>
  </si>
  <si>
    <t>Cláusula 3ª CCT, Item 10</t>
  </si>
  <si>
    <t>Ope. de Roçadeira</t>
  </si>
  <si>
    <t>TOTAIS DA CONTRATAÇÃO</t>
  </si>
  <si>
    <t>MÓDULO 2 - ENCARGOS SOCIAIS "B-EncargosSociais"</t>
  </si>
  <si>
    <t>MÓDULO 4 - INSUMOS DIVERSOS "C-Insumos"</t>
  </si>
  <si>
    <r>
      <t xml:space="preserve">Valor mensal / Nº de Postos </t>
    </r>
    <r>
      <rPr>
        <b/>
        <sz val="10"/>
        <color theme="1"/>
        <rFont val="Arial"/>
        <family val="2"/>
      </rPr>
      <t>(C-Insumo)</t>
    </r>
  </si>
  <si>
    <t>Soma dos Modulos 1+2+3+4 / % do Tributo</t>
  </si>
  <si>
    <t>Total da Remuneração x % dos Encargos Sociais</t>
  </si>
  <si>
    <r>
      <t xml:space="preserve">Cláusula 13ª CCT </t>
    </r>
    <r>
      <rPr>
        <b/>
        <sz val="10"/>
        <color theme="1"/>
        <rFont val="Arial"/>
        <family val="2"/>
      </rPr>
      <t>Desc. 20% do empregado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</si>
</sst>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4FFF7D"/>
        <bgColor indexed="64"/>
      </patternFill>
    </fill>
    <fill>
      <patternFill patternType="solid">
        <fgColor rgb="FFFFFF81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80">
    <xf numFmtId="0" fontId="0" fillId="0" borderId="0" xfId="0"/>
    <xf numFmtId="0" fontId="2" fillId="0" borderId="0" xfId="0" applyFont="1"/>
    <xf numFmtId="0" fontId="2" fillId="0" borderId="1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 vertical="center"/>
    </xf>
    <xf numFmtId="9" fontId="2" fillId="0" borderId="1" xfId="2" applyFont="1" applyFill="1" applyBorder="1" applyAlignment="1">
      <alignment horizontal="center" vertical="center"/>
    </xf>
    <xf numFmtId="0" fontId="2" fillId="0" borderId="23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right"/>
    </xf>
    <xf numFmtId="0" fontId="1" fillId="0" borderId="0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/>
    </xf>
    <xf numFmtId="4" fontId="1" fillId="0" borderId="0" xfId="0" applyNumberFormat="1" applyFont="1" applyFill="1" applyBorder="1" applyAlignment="1">
      <alignment horizontal="right"/>
    </xf>
    <xf numFmtId="0" fontId="2" fillId="0" borderId="1" xfId="0" applyFont="1" applyFill="1" applyBorder="1"/>
    <xf numFmtId="0" fontId="2" fillId="0" borderId="0" xfId="0" applyFont="1" applyFill="1" applyBorder="1"/>
    <xf numFmtId="4" fontId="1" fillId="0" borderId="0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1" fillId="0" borderId="0" xfId="1" applyNumberFormat="1" applyFont="1" applyFill="1" applyBorder="1" applyAlignment="1">
      <alignment horizontal="right" vertical="center"/>
    </xf>
    <xf numFmtId="0" fontId="1" fillId="0" borderId="19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5" xfId="0" applyFont="1" applyBorder="1"/>
    <xf numFmtId="0" fontId="2" fillId="0" borderId="5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20" xfId="0" applyFont="1" applyFill="1" applyBorder="1" applyAlignment="1">
      <alignment vertical="center" wrapText="1"/>
    </xf>
    <xf numFmtId="0" fontId="2" fillId="0" borderId="10" xfId="0" applyFont="1" applyFill="1" applyBorder="1" applyAlignment="1">
      <alignment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right" vertical="center" wrapText="1"/>
    </xf>
    <xf numFmtId="0" fontId="2" fillId="0" borderId="11" xfId="0" applyFont="1" applyFill="1" applyBorder="1"/>
    <xf numFmtId="0" fontId="2" fillId="0" borderId="12" xfId="0" applyFont="1" applyFill="1" applyBorder="1"/>
    <xf numFmtId="0" fontId="2" fillId="0" borderId="13" xfId="0" applyFont="1" applyFill="1" applyBorder="1"/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5" xfId="0" applyFont="1" applyFill="1" applyBorder="1"/>
    <xf numFmtId="0" fontId="1" fillId="2" borderId="19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vertical="center" wrapText="1"/>
    </xf>
    <xf numFmtId="0" fontId="2" fillId="0" borderId="23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" fontId="2" fillId="0" borderId="14" xfId="0" applyNumberFormat="1" applyFont="1" applyFill="1" applyBorder="1" applyAlignment="1">
      <alignment horizontal="right" vertical="center" wrapText="1"/>
    </xf>
    <xf numFmtId="164" fontId="1" fillId="0" borderId="5" xfId="1" applyNumberFormat="1" applyFont="1" applyFill="1" applyBorder="1" applyAlignment="1">
      <alignment horizontal="right" vertical="center" wrapText="1"/>
    </xf>
    <xf numFmtId="164" fontId="2" fillId="0" borderId="32" xfId="0" applyNumberFormat="1" applyFont="1" applyFill="1" applyBorder="1" applyAlignment="1">
      <alignment horizontal="right" vertical="center" wrapText="1"/>
    </xf>
    <xf numFmtId="164" fontId="2" fillId="0" borderId="33" xfId="0" applyNumberFormat="1" applyFont="1" applyFill="1" applyBorder="1" applyAlignment="1">
      <alignment horizontal="right" vertical="center" wrapText="1"/>
    </xf>
    <xf numFmtId="164" fontId="2" fillId="0" borderId="34" xfId="0" applyNumberFormat="1" applyFont="1" applyFill="1" applyBorder="1" applyAlignment="1">
      <alignment horizontal="right" vertical="center" wrapText="1"/>
    </xf>
    <xf numFmtId="0" fontId="2" fillId="0" borderId="35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left" vertical="center" wrapText="1"/>
    </xf>
    <xf numFmtId="0" fontId="2" fillId="0" borderId="36" xfId="0" applyFont="1" applyFill="1" applyBorder="1"/>
    <xf numFmtId="0" fontId="2" fillId="0" borderId="37" xfId="0" applyFont="1" applyFill="1" applyBorder="1"/>
    <xf numFmtId="0" fontId="2" fillId="0" borderId="25" xfId="0" applyFont="1" applyFill="1" applyBorder="1" applyAlignment="1">
      <alignment horizontal="right" vertical="center" wrapText="1"/>
    </xf>
    <xf numFmtId="1" fontId="2" fillId="0" borderId="3" xfId="0" applyNumberFormat="1" applyFont="1" applyFill="1" applyBorder="1" applyAlignment="1">
      <alignment horizontal="right" vertical="center" wrapText="1"/>
    </xf>
    <xf numFmtId="164" fontId="2" fillId="0" borderId="38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0" fontId="1" fillId="2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/>
    <xf numFmtId="164" fontId="2" fillId="0" borderId="1" xfId="0" applyNumberFormat="1" applyFont="1" applyFill="1" applyBorder="1" applyAlignment="1"/>
    <xf numFmtId="164" fontId="1" fillId="0" borderId="5" xfId="1" applyNumberFormat="1" applyFont="1" applyFill="1" applyBorder="1" applyAlignment="1"/>
    <xf numFmtId="164" fontId="2" fillId="0" borderId="5" xfId="1" applyNumberFormat="1" applyFont="1" applyFill="1" applyBorder="1" applyAlignment="1">
      <alignment vertical="center"/>
    </xf>
    <xf numFmtId="164" fontId="1" fillId="0" borderId="1" xfId="1" applyNumberFormat="1" applyFont="1" applyFill="1" applyBorder="1" applyAlignment="1"/>
    <xf numFmtId="164" fontId="2" fillId="0" borderId="5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 vertical="center"/>
    </xf>
    <xf numFmtId="164" fontId="2" fillId="0" borderId="22" xfId="0" applyNumberFormat="1" applyFont="1" applyFill="1" applyBorder="1" applyAlignment="1">
      <alignment vertical="center"/>
    </xf>
    <xf numFmtId="0" fontId="2" fillId="0" borderId="5" xfId="0" applyNumberFormat="1" applyFont="1" applyFill="1" applyBorder="1" applyAlignment="1">
      <alignment horizontal="center" vertical="center"/>
    </xf>
    <xf numFmtId="10" fontId="1" fillId="0" borderId="1" xfId="2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/>
    </xf>
    <xf numFmtId="10" fontId="2" fillId="3" borderId="5" xfId="0" applyNumberFormat="1" applyFont="1" applyFill="1" applyBorder="1" applyAlignment="1">
      <alignment horizontal="center" vertical="center" wrapText="1"/>
    </xf>
    <xf numFmtId="10" fontId="2" fillId="3" borderId="1" xfId="0" applyNumberFormat="1" applyFont="1" applyFill="1" applyBorder="1" applyAlignment="1">
      <alignment horizontal="center" vertical="center" wrapText="1"/>
    </xf>
    <xf numFmtId="10" fontId="2" fillId="3" borderId="6" xfId="0" applyNumberFormat="1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4" fontId="2" fillId="3" borderId="22" xfId="0" applyNumberFormat="1" applyFont="1" applyFill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right" vertical="center" wrapText="1"/>
    </xf>
    <xf numFmtId="164" fontId="2" fillId="3" borderId="8" xfId="0" applyNumberFormat="1" applyFont="1" applyFill="1" applyBorder="1" applyAlignment="1">
      <alignment horizontal="right" vertical="center" wrapText="1"/>
    </xf>
    <xf numFmtId="164" fontId="2" fillId="3" borderId="5" xfId="1" applyNumberFormat="1" applyFont="1" applyFill="1" applyBorder="1" applyAlignment="1">
      <alignment horizontal="right" vertical="center" wrapText="1"/>
    </xf>
    <xf numFmtId="164" fontId="2" fillId="3" borderId="1" xfId="1" applyNumberFormat="1" applyFont="1" applyFill="1" applyBorder="1" applyAlignment="1">
      <alignment horizontal="right" vertical="center" wrapText="1"/>
    </xf>
    <xf numFmtId="164" fontId="2" fillId="3" borderId="8" xfId="1" applyNumberFormat="1" applyFont="1" applyFill="1" applyBorder="1" applyAlignment="1">
      <alignment horizontal="right" vertical="center" wrapText="1"/>
    </xf>
    <xf numFmtId="164" fontId="2" fillId="3" borderId="22" xfId="1" applyNumberFormat="1" applyFont="1" applyFill="1" applyBorder="1" applyAlignment="1">
      <alignment horizontal="right" vertical="center" wrapText="1"/>
    </xf>
    <xf numFmtId="164" fontId="2" fillId="0" borderId="1" xfId="0" applyNumberFormat="1" applyFont="1" applyFill="1" applyBorder="1"/>
    <xf numFmtId="164" fontId="1" fillId="0" borderId="1" xfId="1" applyNumberFormat="1" applyFont="1" applyFill="1" applyBorder="1" applyAlignment="1">
      <alignment horizontal="right" vertical="center" wrapText="1"/>
    </xf>
    <xf numFmtId="0" fontId="2" fillId="0" borderId="11" xfId="0" applyFont="1" applyFill="1" applyBorder="1" applyAlignment="1">
      <alignment horizontal="right" vertical="center" wrapText="1"/>
    </xf>
    <xf numFmtId="0" fontId="2" fillId="0" borderId="12" xfId="0" applyFont="1" applyFill="1" applyBorder="1" applyAlignment="1">
      <alignment horizontal="right" vertical="center" wrapText="1"/>
    </xf>
    <xf numFmtId="0" fontId="2" fillId="0" borderId="13" xfId="0" applyFont="1" applyFill="1" applyBorder="1" applyAlignment="1">
      <alignment horizontal="right" vertical="center" wrapText="1"/>
    </xf>
    <xf numFmtId="0" fontId="2" fillId="0" borderId="15" xfId="0" applyFont="1" applyFill="1" applyBorder="1" applyAlignment="1">
      <alignment horizontal="right" vertical="center" wrapText="1"/>
    </xf>
    <xf numFmtId="1" fontId="2" fillId="0" borderId="13" xfId="0" applyNumberFormat="1" applyFont="1" applyFill="1" applyBorder="1" applyAlignment="1">
      <alignment horizontal="right" vertical="center" wrapText="1"/>
    </xf>
    <xf numFmtId="1" fontId="2" fillId="0" borderId="12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64" fontId="2" fillId="0" borderId="33" xfId="1" applyNumberFormat="1" applyFont="1" applyFill="1" applyBorder="1" applyAlignment="1">
      <alignment horizontal="right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2" borderId="19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/>
    <xf numFmtId="0" fontId="1" fillId="2" borderId="17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0" borderId="10" xfId="0" applyNumberFormat="1" applyFont="1" applyFill="1" applyBorder="1" applyAlignment="1">
      <alignment horizontal="right" vertical="center"/>
    </xf>
    <xf numFmtId="164" fontId="1" fillId="0" borderId="3" xfId="0" applyNumberFormat="1" applyFont="1" applyFill="1" applyBorder="1" applyAlignment="1">
      <alignment horizontal="right" vertical="center"/>
    </xf>
    <xf numFmtId="164" fontId="2" fillId="0" borderId="9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/>
    </xf>
    <xf numFmtId="0" fontId="1" fillId="0" borderId="4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4" fontId="4" fillId="0" borderId="1" xfId="0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164" fontId="4" fillId="0" borderId="1" xfId="1" applyNumberFormat="1" applyFont="1" applyFill="1" applyBorder="1" applyAlignment="1">
      <alignment vertical="center"/>
    </xf>
    <xf numFmtId="164" fontId="5" fillId="0" borderId="1" xfId="1" applyNumberFormat="1" applyFont="1" applyFill="1" applyBorder="1" applyAlignment="1">
      <alignment vertical="center"/>
    </xf>
    <xf numFmtId="164" fontId="5" fillId="0" borderId="0" xfId="1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horizontal="center" vertical="center"/>
    </xf>
    <xf numFmtId="164" fontId="4" fillId="0" borderId="5" xfId="1" applyNumberFormat="1" applyFont="1" applyFill="1" applyBorder="1" applyAlignment="1">
      <alignment vertical="center"/>
    </xf>
    <xf numFmtId="164" fontId="5" fillId="0" borderId="5" xfId="1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1" fillId="0" borderId="1" xfId="1" applyNumberFormat="1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 vertical="center"/>
    </xf>
    <xf numFmtId="0" fontId="1" fillId="0" borderId="45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1" fillId="0" borderId="48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27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164" fontId="2" fillId="0" borderId="5" xfId="0" applyNumberFormat="1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/>
    </xf>
    <xf numFmtId="0" fontId="2" fillId="3" borderId="4" xfId="0" applyFont="1" applyFill="1" applyBorder="1" applyAlignment="1">
      <alignment horizontal="left"/>
    </xf>
    <xf numFmtId="0" fontId="2" fillId="3" borderId="3" xfId="0" applyFont="1" applyFill="1" applyBorder="1" applyAlignment="1">
      <alignment horizontal="left"/>
    </xf>
    <xf numFmtId="9" fontId="2" fillId="3" borderId="2" xfId="2" applyFont="1" applyFill="1" applyBorder="1" applyAlignment="1">
      <alignment horizontal="center"/>
    </xf>
    <xf numFmtId="9" fontId="2" fillId="3" borderId="3" xfId="2" applyFont="1" applyFill="1" applyBorder="1" applyAlignment="1">
      <alignment horizontal="center"/>
    </xf>
    <xf numFmtId="0" fontId="1" fillId="0" borderId="20" xfId="0" applyFont="1" applyFill="1" applyBorder="1" applyAlignment="1">
      <alignment horizontal="right"/>
    </xf>
    <xf numFmtId="0" fontId="1" fillId="0" borderId="9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right"/>
    </xf>
    <xf numFmtId="164" fontId="1" fillId="0" borderId="1" xfId="1" applyNumberFormat="1" applyFont="1" applyFill="1" applyBorder="1" applyAlignment="1">
      <alignment horizontal="right"/>
    </xf>
    <xf numFmtId="164" fontId="1" fillId="0" borderId="2" xfId="1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/>
    </xf>
    <xf numFmtId="164" fontId="2" fillId="0" borderId="1" xfId="0" applyNumberFormat="1" applyFont="1" applyFill="1" applyBorder="1" applyAlignment="1"/>
    <xf numFmtId="164" fontId="2" fillId="0" borderId="1" xfId="0" applyNumberFormat="1" applyFont="1" applyFill="1" applyBorder="1" applyAlignment="1">
      <alignment horizontal="right"/>
    </xf>
    <xf numFmtId="0" fontId="1" fillId="0" borderId="46" xfId="0" applyFont="1" applyFill="1" applyBorder="1" applyAlignment="1">
      <alignment horizontal="center" vertical="center"/>
    </xf>
    <xf numFmtId="0" fontId="1" fillId="0" borderId="47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right"/>
    </xf>
    <xf numFmtId="164" fontId="2" fillId="0" borderId="5" xfId="0" applyNumberFormat="1" applyFont="1" applyFill="1" applyBorder="1" applyAlignment="1"/>
    <xf numFmtId="0" fontId="2" fillId="0" borderId="23" xfId="0" applyFont="1" applyFill="1" applyBorder="1" applyAlignment="1"/>
    <xf numFmtId="0" fontId="2" fillId="0" borderId="24" xfId="0" applyFont="1" applyFill="1" applyBorder="1" applyAlignment="1"/>
    <xf numFmtId="10" fontId="2" fillId="3" borderId="20" xfId="2" applyNumberFormat="1" applyFont="1" applyFill="1" applyBorder="1" applyAlignment="1">
      <alignment horizontal="center"/>
    </xf>
    <xf numFmtId="10" fontId="2" fillId="3" borderId="10" xfId="2" applyNumberFormat="1" applyFont="1" applyFill="1" applyBorder="1" applyAlignment="1">
      <alignment horizontal="center"/>
    </xf>
    <xf numFmtId="10" fontId="2" fillId="3" borderId="1" xfId="2" applyNumberFormat="1" applyFont="1" applyFill="1" applyBorder="1" applyAlignment="1">
      <alignment horizontal="center"/>
    </xf>
    <xf numFmtId="0" fontId="1" fillId="0" borderId="5" xfId="0" applyFont="1" applyFill="1" applyBorder="1" applyAlignment="1">
      <alignment horizontal="right"/>
    </xf>
    <xf numFmtId="10" fontId="1" fillId="0" borderId="5" xfId="2" applyNumberFormat="1" applyFont="1" applyFill="1" applyBorder="1" applyAlignment="1">
      <alignment horizontal="center"/>
    </xf>
    <xf numFmtId="0" fontId="2" fillId="0" borderId="5" xfId="0" applyFont="1" applyFill="1" applyBorder="1" applyAlignment="1">
      <alignment horizontal="left"/>
    </xf>
    <xf numFmtId="10" fontId="2" fillId="3" borderId="5" xfId="2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/>
    </xf>
    <xf numFmtId="0" fontId="2" fillId="0" borderId="25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left" vertical="center"/>
    </xf>
    <xf numFmtId="0" fontId="1" fillId="0" borderId="44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2" fillId="0" borderId="20" xfId="0" applyFont="1" applyFill="1" applyBorder="1" applyAlignment="1">
      <alignment horizontal="left" vertical="center"/>
    </xf>
    <xf numFmtId="0" fontId="2" fillId="0" borderId="9" xfId="0" applyFont="1" applyFill="1" applyBorder="1" applyAlignment="1">
      <alignment horizontal="left" vertical="center"/>
    </xf>
    <xf numFmtId="0" fontId="2" fillId="0" borderId="10" xfId="0" applyFont="1" applyFill="1" applyBorder="1" applyAlignment="1">
      <alignment horizontal="left" vertical="center"/>
    </xf>
    <xf numFmtId="0" fontId="2" fillId="0" borderId="20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4" fontId="1" fillId="0" borderId="2" xfId="0" applyNumberFormat="1" applyFont="1" applyFill="1" applyBorder="1" applyAlignment="1">
      <alignment horizontal="center"/>
    </xf>
    <xf numFmtId="4" fontId="1" fillId="0" borderId="3" xfId="0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4" fontId="2" fillId="0" borderId="2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2" fillId="0" borderId="23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3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42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1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1" fillId="0" borderId="2" xfId="1" applyNumberFormat="1" applyFont="1" applyBorder="1" applyAlignment="1">
      <alignment horizontal="center"/>
    </xf>
    <xf numFmtId="164" fontId="1" fillId="0" borderId="3" xfId="1" applyNumberFormat="1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horizontal="right" vertic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6" fillId="0" borderId="29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/>
    </xf>
    <xf numFmtId="0" fontId="6" fillId="0" borderId="40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1" fillId="0" borderId="4" xfId="0" applyFont="1" applyFill="1" applyBorder="1" applyAlignment="1">
      <alignment horizontal="right" vertical="center" wrapText="1"/>
    </xf>
    <xf numFmtId="0" fontId="1" fillId="0" borderId="3" xfId="0" applyFont="1" applyFill="1" applyBorder="1" applyAlignment="1">
      <alignment horizontal="right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4FFF7D"/>
      <color rgb="FFFFFF81"/>
      <color rgb="FF00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9"/>
  <sheetViews>
    <sheetView tabSelected="1" topLeftCell="A4" zoomScale="80" zoomScaleNormal="80" workbookViewId="0">
      <selection activeCell="M59" sqref="M59"/>
    </sheetView>
  </sheetViews>
  <sheetFormatPr defaultColWidth="9.140625" defaultRowHeight="12.75" x14ac:dyDescent="0.2"/>
  <cols>
    <col min="1" max="1" width="16.5703125" style="1" customWidth="1"/>
    <col min="2" max="2" width="13.28515625" style="1" customWidth="1"/>
    <col min="3" max="6" width="9.140625" style="1"/>
    <col min="7" max="7" width="10.85546875" style="1" customWidth="1"/>
    <col min="8" max="8" width="10.5703125" style="1" customWidth="1"/>
    <col min="9" max="9" width="12.42578125" style="1" customWidth="1"/>
    <col min="10" max="12" width="13.140625" style="1" customWidth="1"/>
    <col min="13" max="13" width="46.5703125" style="1" customWidth="1"/>
    <col min="14" max="16384" width="9.140625" style="1"/>
  </cols>
  <sheetData>
    <row r="1" spans="1:13" ht="12.75" customHeight="1" thickBot="1" x14ac:dyDescent="0.25">
      <c r="A1" s="209" t="s">
        <v>105</v>
      </c>
      <c r="B1" s="210"/>
      <c r="C1" s="210"/>
      <c r="D1" s="210"/>
      <c r="E1" s="210"/>
      <c r="F1" s="210"/>
      <c r="G1" s="210"/>
      <c r="H1" s="210"/>
      <c r="I1" s="210"/>
      <c r="J1" s="211"/>
      <c r="K1" s="7"/>
      <c r="L1" s="7"/>
      <c r="M1" s="7"/>
    </row>
    <row r="2" spans="1:13" ht="12.75" customHeight="1" thickBot="1" x14ac:dyDescent="0.25">
      <c r="A2" s="201" t="s">
        <v>106</v>
      </c>
      <c r="B2" s="202"/>
      <c r="C2" s="202"/>
      <c r="D2" s="202"/>
      <c r="E2" s="202"/>
      <c r="F2" s="202"/>
      <c r="G2" s="202"/>
      <c r="H2" s="202"/>
      <c r="I2" s="202"/>
      <c r="J2" s="202"/>
      <c r="K2" s="202"/>
      <c r="L2" s="203"/>
      <c r="M2" s="124" t="s">
        <v>187</v>
      </c>
    </row>
    <row r="3" spans="1:13" ht="12.75" customHeight="1" x14ac:dyDescent="0.2">
      <c r="A3" s="8">
        <v>1</v>
      </c>
      <c r="B3" s="212" t="s">
        <v>107</v>
      </c>
      <c r="C3" s="213"/>
      <c r="D3" s="213"/>
      <c r="E3" s="213"/>
      <c r="F3" s="213"/>
      <c r="G3" s="213"/>
      <c r="H3" s="214"/>
      <c r="I3" s="215" t="s">
        <v>191</v>
      </c>
      <c r="J3" s="216"/>
      <c r="K3" s="226" t="s">
        <v>162</v>
      </c>
      <c r="L3" s="227"/>
      <c r="M3" s="34"/>
    </row>
    <row r="4" spans="1:13" ht="12.75" customHeight="1" x14ac:dyDescent="0.2">
      <c r="A4" s="10">
        <v>2</v>
      </c>
      <c r="B4" s="217" t="s">
        <v>108</v>
      </c>
      <c r="C4" s="218"/>
      <c r="D4" s="218"/>
      <c r="E4" s="218"/>
      <c r="F4" s="218"/>
      <c r="G4" s="218"/>
      <c r="H4" s="219"/>
      <c r="I4" s="220">
        <v>1883.44</v>
      </c>
      <c r="J4" s="221"/>
      <c r="K4" s="220">
        <v>1446.9</v>
      </c>
      <c r="L4" s="221"/>
      <c r="M4" s="8" t="s">
        <v>190</v>
      </c>
    </row>
    <row r="5" spans="1:13" ht="12.75" customHeight="1" x14ac:dyDescent="0.2">
      <c r="A5" s="10">
        <v>3</v>
      </c>
      <c r="B5" s="199" t="s">
        <v>109</v>
      </c>
      <c r="C5" s="200"/>
      <c r="D5" s="200"/>
      <c r="E5" s="200"/>
      <c r="F5" s="200"/>
      <c r="G5" s="200"/>
      <c r="H5" s="207"/>
      <c r="I5" s="222" t="s">
        <v>110</v>
      </c>
      <c r="J5" s="223"/>
      <c r="K5" s="222" t="s">
        <v>110</v>
      </c>
      <c r="L5" s="223"/>
      <c r="M5" s="11"/>
    </row>
    <row r="6" spans="1:13" ht="12.75" customHeight="1" x14ac:dyDescent="0.2">
      <c r="A6" s="10">
        <v>4</v>
      </c>
      <c r="B6" s="217" t="s">
        <v>111</v>
      </c>
      <c r="C6" s="218"/>
      <c r="D6" s="218"/>
      <c r="E6" s="218"/>
      <c r="F6" s="218"/>
      <c r="G6" s="218"/>
      <c r="H6" s="219"/>
      <c r="I6" s="224">
        <v>44593</v>
      </c>
      <c r="J6" s="225"/>
      <c r="K6" s="224">
        <v>44593</v>
      </c>
      <c r="L6" s="225"/>
      <c r="M6" s="11"/>
    </row>
    <row r="7" spans="1:13" ht="12.75" customHeight="1" x14ac:dyDescent="0.15">
      <c r="A7" s="10">
        <v>5</v>
      </c>
      <c r="B7" s="217" t="s">
        <v>161</v>
      </c>
      <c r="C7" s="218"/>
      <c r="D7" s="218"/>
      <c r="E7" s="218"/>
      <c r="F7" s="218"/>
      <c r="G7" s="218"/>
      <c r="H7" s="219"/>
      <c r="I7" s="228">
        <v>6</v>
      </c>
      <c r="J7" s="229"/>
      <c r="K7" s="228">
        <v>6</v>
      </c>
      <c r="L7" s="229"/>
      <c r="M7" s="11"/>
    </row>
    <row r="8" spans="1:13" ht="12.75" customHeight="1" x14ac:dyDescent="0.2">
      <c r="A8" s="10">
        <v>6</v>
      </c>
      <c r="B8" s="217" t="s">
        <v>112</v>
      </c>
      <c r="C8" s="218"/>
      <c r="D8" s="218"/>
      <c r="E8" s="218"/>
      <c r="F8" s="218"/>
      <c r="G8" s="218"/>
      <c r="H8" s="219"/>
      <c r="I8" s="228">
        <v>40</v>
      </c>
      <c r="J8" s="229"/>
      <c r="K8" s="228">
        <v>40</v>
      </c>
      <c r="L8" s="229"/>
      <c r="M8" s="11"/>
    </row>
    <row r="9" spans="1:13" ht="12.75" customHeight="1" x14ac:dyDescent="0.15">
      <c r="A9" s="10">
        <v>7</v>
      </c>
      <c r="B9" s="217" t="s">
        <v>152</v>
      </c>
      <c r="C9" s="218"/>
      <c r="D9" s="218"/>
      <c r="E9" s="218"/>
      <c r="F9" s="218"/>
      <c r="G9" s="218"/>
      <c r="H9" s="219"/>
      <c r="I9" s="228">
        <v>1</v>
      </c>
      <c r="J9" s="229"/>
      <c r="K9" s="228">
        <v>26</v>
      </c>
      <c r="L9" s="229"/>
      <c r="M9" s="11"/>
    </row>
    <row r="10" spans="1:13" ht="12.75" customHeight="1" x14ac:dyDescent="0.15">
      <c r="A10" s="60">
        <v>8</v>
      </c>
      <c r="B10" s="247" t="s">
        <v>167</v>
      </c>
      <c r="C10" s="248"/>
      <c r="D10" s="248"/>
      <c r="E10" s="248"/>
      <c r="F10" s="248"/>
      <c r="G10" s="248"/>
      <c r="H10" s="249"/>
      <c r="I10" s="250">
        <v>1212</v>
      </c>
      <c r="J10" s="251"/>
      <c r="K10" s="250">
        <v>1212</v>
      </c>
      <c r="L10" s="251"/>
      <c r="M10" s="11"/>
    </row>
    <row r="11" spans="1:13" ht="12.75" customHeight="1" thickBot="1" x14ac:dyDescent="0.2">
      <c r="A11" s="252"/>
      <c r="B11" s="252"/>
      <c r="C11" s="252"/>
      <c r="D11" s="252"/>
      <c r="E11" s="252"/>
      <c r="F11" s="252"/>
      <c r="G11" s="252"/>
      <c r="H11" s="252"/>
      <c r="I11" s="252"/>
      <c r="J11" s="252"/>
      <c r="K11" s="11"/>
      <c r="L11" s="11"/>
      <c r="M11" s="11"/>
    </row>
    <row r="12" spans="1:13" ht="12.75" customHeight="1" thickBot="1" x14ac:dyDescent="0.25">
      <c r="A12" s="201" t="s">
        <v>113</v>
      </c>
      <c r="B12" s="202"/>
      <c r="C12" s="202"/>
      <c r="D12" s="202"/>
      <c r="E12" s="202"/>
      <c r="F12" s="202"/>
      <c r="G12" s="203"/>
      <c r="H12" s="68" t="s">
        <v>114</v>
      </c>
      <c r="I12" s="67" t="s">
        <v>115</v>
      </c>
      <c r="J12" s="63" t="s">
        <v>116</v>
      </c>
      <c r="K12" s="125" t="s">
        <v>115</v>
      </c>
      <c r="L12" s="125" t="s">
        <v>116</v>
      </c>
      <c r="M12" s="124" t="s">
        <v>187</v>
      </c>
    </row>
    <row r="13" spans="1:13" ht="12.75" customHeight="1" x14ac:dyDescent="0.2">
      <c r="A13" s="12" t="s">
        <v>33</v>
      </c>
      <c r="B13" s="204" t="s">
        <v>118</v>
      </c>
      <c r="C13" s="205"/>
      <c r="D13" s="205"/>
      <c r="E13" s="205"/>
      <c r="F13" s="205"/>
      <c r="G13" s="206"/>
      <c r="H13" s="13">
        <v>0</v>
      </c>
      <c r="I13" s="14">
        <v>1</v>
      </c>
      <c r="J13" s="97">
        <f>(I4*40)/44</f>
        <v>1712.2181818181818</v>
      </c>
      <c r="K13" s="98">
        <v>1</v>
      </c>
      <c r="L13" s="91">
        <f>(K4*K8)/44</f>
        <v>1315.3636363636363</v>
      </c>
      <c r="M13" s="8" t="s">
        <v>153</v>
      </c>
    </row>
    <row r="14" spans="1:13" ht="12.75" customHeight="1" x14ac:dyDescent="0.15">
      <c r="A14" s="10" t="s">
        <v>46</v>
      </c>
      <c r="B14" s="199" t="s">
        <v>119</v>
      </c>
      <c r="C14" s="200"/>
      <c r="D14" s="200"/>
      <c r="E14" s="200"/>
      <c r="F14" s="200"/>
      <c r="G14" s="207"/>
      <c r="H14" s="13">
        <v>0</v>
      </c>
      <c r="I14" s="31">
        <v>1</v>
      </c>
      <c r="J14" s="96">
        <f>I10*H14</f>
        <v>0</v>
      </c>
      <c r="K14" s="137">
        <v>1</v>
      </c>
      <c r="L14" s="133">
        <f>K10*H14</f>
        <v>0</v>
      </c>
      <c r="M14" s="32"/>
    </row>
    <row r="15" spans="1:13" ht="12.75" customHeight="1" x14ac:dyDescent="0.2">
      <c r="A15" s="6"/>
      <c r="B15" s="188" t="s">
        <v>120</v>
      </c>
      <c r="C15" s="188"/>
      <c r="D15" s="188"/>
      <c r="E15" s="188"/>
      <c r="F15" s="188"/>
      <c r="G15" s="188"/>
      <c r="H15" s="188"/>
      <c r="I15" s="33"/>
      <c r="J15" s="95">
        <f>SUM(J13:J14)</f>
        <v>1712.2181818181818</v>
      </c>
      <c r="K15" s="95"/>
      <c r="L15" s="95">
        <f>SUM(L13:L14)</f>
        <v>1315.3636363636363</v>
      </c>
      <c r="M15" s="16"/>
    </row>
    <row r="16" spans="1:13" ht="12.75" customHeight="1" thickBot="1" x14ac:dyDescent="0.2">
      <c r="A16" s="6"/>
      <c r="B16" s="16"/>
      <c r="C16" s="16"/>
      <c r="D16" s="16"/>
      <c r="E16" s="16"/>
      <c r="F16" s="16"/>
      <c r="G16" s="16"/>
      <c r="H16" s="16"/>
      <c r="I16" s="19"/>
      <c r="J16" s="16"/>
      <c r="K16" s="16"/>
      <c r="L16" s="16"/>
      <c r="M16" s="16"/>
    </row>
    <row r="17" spans="1:17" ht="12.75" customHeight="1" thickBot="1" x14ac:dyDescent="0.25">
      <c r="A17" s="201" t="s">
        <v>193</v>
      </c>
      <c r="B17" s="202"/>
      <c r="C17" s="202"/>
      <c r="D17" s="202"/>
      <c r="E17" s="202"/>
      <c r="F17" s="202"/>
      <c r="G17" s="203"/>
      <c r="H17" s="68" t="s">
        <v>114</v>
      </c>
      <c r="I17" s="67" t="s">
        <v>115</v>
      </c>
      <c r="J17" s="63" t="s">
        <v>116</v>
      </c>
      <c r="K17" s="129" t="s">
        <v>115</v>
      </c>
      <c r="L17" s="130" t="s">
        <v>116</v>
      </c>
      <c r="M17" s="124" t="s">
        <v>187</v>
      </c>
    </row>
    <row r="18" spans="1:17" ht="12.75" customHeight="1" x14ac:dyDescent="0.2">
      <c r="A18" s="10" t="s">
        <v>34</v>
      </c>
      <c r="B18" s="199" t="s">
        <v>143</v>
      </c>
      <c r="C18" s="200"/>
      <c r="D18" s="200"/>
      <c r="E18" s="200"/>
      <c r="F18" s="200"/>
      <c r="G18" s="207"/>
      <c r="H18" s="99">
        <f>'B-EncargosSociais'!F34</f>
        <v>0.60811850000000012</v>
      </c>
      <c r="I18" s="30">
        <v>1</v>
      </c>
      <c r="J18" s="94">
        <f>J15*H18</f>
        <v>1041.2315524000003</v>
      </c>
      <c r="K18" s="134"/>
      <c r="L18" s="134">
        <f>L15*H18</f>
        <v>799.89696150000009</v>
      </c>
      <c r="M18" s="82" t="s">
        <v>197</v>
      </c>
    </row>
    <row r="19" spans="1:17" ht="12.75" customHeight="1" thickBot="1" x14ac:dyDescent="0.2">
      <c r="A19" s="6"/>
      <c r="B19" s="16"/>
      <c r="C19" s="16"/>
      <c r="D19" s="16"/>
      <c r="E19" s="16"/>
      <c r="F19" s="16"/>
      <c r="G19" s="16"/>
      <c r="H19" s="16"/>
      <c r="I19" s="19"/>
      <c r="J19" s="16"/>
      <c r="K19" s="16"/>
      <c r="L19" s="16"/>
      <c r="M19" s="16"/>
    </row>
    <row r="20" spans="1:17" ht="12.75" customHeight="1" thickBot="1" x14ac:dyDescent="0.25">
      <c r="A20" s="169" t="s">
        <v>148</v>
      </c>
      <c r="B20" s="170"/>
      <c r="C20" s="170"/>
      <c r="D20" s="170"/>
      <c r="E20" s="170"/>
      <c r="F20" s="170"/>
      <c r="G20" s="170"/>
      <c r="H20" s="64"/>
      <c r="I20" s="64"/>
      <c r="J20" s="64"/>
      <c r="K20" s="64"/>
      <c r="L20" s="65"/>
      <c r="M20" s="17"/>
    </row>
    <row r="21" spans="1:17" ht="12.75" customHeight="1" thickBot="1" x14ac:dyDescent="0.25">
      <c r="A21" s="18"/>
      <c r="B21" s="160" t="s">
        <v>127</v>
      </c>
      <c r="C21" s="208"/>
      <c r="D21" s="208"/>
      <c r="E21" s="208"/>
      <c r="F21" s="161"/>
      <c r="G21" s="18" t="s">
        <v>128</v>
      </c>
      <c r="H21" s="138" t="s">
        <v>129</v>
      </c>
      <c r="I21" s="160" t="s">
        <v>130</v>
      </c>
      <c r="J21" s="161"/>
      <c r="K21" s="160" t="s">
        <v>130</v>
      </c>
      <c r="L21" s="161"/>
      <c r="M21" s="124" t="s">
        <v>187</v>
      </c>
      <c r="N21" s="230" t="s">
        <v>185</v>
      </c>
      <c r="O21" s="231"/>
      <c r="P21" s="231"/>
      <c r="Q21" s="232"/>
    </row>
    <row r="22" spans="1:17" ht="12.75" customHeight="1" x14ac:dyDescent="0.2">
      <c r="A22" s="10" t="s">
        <v>36</v>
      </c>
      <c r="B22" s="199" t="s">
        <v>131</v>
      </c>
      <c r="C22" s="200"/>
      <c r="D22" s="200"/>
      <c r="E22" s="200"/>
      <c r="F22" s="200"/>
      <c r="G22" s="29">
        <v>500.85</v>
      </c>
      <c r="H22" s="8">
        <v>1</v>
      </c>
      <c r="I22" s="34"/>
      <c r="J22" s="91">
        <v>400.68</v>
      </c>
      <c r="K22" s="135"/>
      <c r="L22" s="91">
        <v>400.68</v>
      </c>
      <c r="M22" s="121" t="s">
        <v>198</v>
      </c>
      <c r="N22" s="233"/>
      <c r="O22" s="234"/>
      <c r="P22" s="234"/>
      <c r="Q22" s="235"/>
    </row>
    <row r="23" spans="1:17" ht="12.75" customHeight="1" x14ac:dyDescent="0.2">
      <c r="A23" s="10" t="s">
        <v>51</v>
      </c>
      <c r="B23" s="253" t="s">
        <v>92</v>
      </c>
      <c r="C23" s="254"/>
      <c r="D23" s="254"/>
      <c r="E23" s="254"/>
      <c r="F23" s="254"/>
      <c r="G23" s="15">
        <v>23.5</v>
      </c>
      <c r="H23" s="10">
        <v>1</v>
      </c>
      <c r="I23" s="33"/>
      <c r="J23" s="92">
        <v>23.5</v>
      </c>
      <c r="K23" s="135"/>
      <c r="L23" s="92">
        <v>23.5</v>
      </c>
      <c r="M23" s="122" t="s">
        <v>140</v>
      </c>
      <c r="N23" s="233"/>
      <c r="O23" s="234"/>
      <c r="P23" s="234"/>
      <c r="Q23" s="235"/>
    </row>
    <row r="24" spans="1:17" ht="12.75" customHeight="1" x14ac:dyDescent="0.2">
      <c r="A24" s="10" t="s">
        <v>70</v>
      </c>
      <c r="B24" s="253" t="s">
        <v>93</v>
      </c>
      <c r="C24" s="254"/>
      <c r="D24" s="254"/>
      <c r="E24" s="254"/>
      <c r="F24" s="255"/>
      <c r="G24" s="29">
        <v>114.6</v>
      </c>
      <c r="H24" s="8">
        <v>1</v>
      </c>
      <c r="I24" s="33"/>
      <c r="J24" s="92">
        <v>114.6</v>
      </c>
      <c r="K24" s="135"/>
      <c r="L24" s="92">
        <v>114.6</v>
      </c>
      <c r="M24" s="122" t="s">
        <v>142</v>
      </c>
      <c r="N24" s="233"/>
      <c r="O24" s="234"/>
      <c r="P24" s="234"/>
      <c r="Q24" s="235"/>
    </row>
    <row r="25" spans="1:17" ht="12.75" customHeight="1" x14ac:dyDescent="0.2">
      <c r="A25" s="10" t="s">
        <v>177</v>
      </c>
      <c r="B25" s="253" t="s">
        <v>132</v>
      </c>
      <c r="C25" s="254"/>
      <c r="D25" s="254"/>
      <c r="E25" s="254"/>
      <c r="F25" s="255"/>
      <c r="G25" s="29">
        <v>74.5</v>
      </c>
      <c r="H25" s="8">
        <v>1</v>
      </c>
      <c r="I25" s="33"/>
      <c r="J25" s="92">
        <v>74.5</v>
      </c>
      <c r="K25" s="135"/>
      <c r="L25" s="92">
        <v>74.5</v>
      </c>
      <c r="M25" s="122" t="s">
        <v>139</v>
      </c>
      <c r="N25" s="233"/>
      <c r="O25" s="234"/>
      <c r="P25" s="234"/>
      <c r="Q25" s="235"/>
    </row>
    <row r="26" spans="1:17" ht="12.75" customHeight="1" x14ac:dyDescent="0.2">
      <c r="A26" s="10" t="s">
        <v>178</v>
      </c>
      <c r="B26" s="253" t="s">
        <v>133</v>
      </c>
      <c r="C26" s="254"/>
      <c r="D26" s="254"/>
      <c r="E26" s="254"/>
      <c r="F26" s="255"/>
      <c r="G26" s="29">
        <v>23.5</v>
      </c>
      <c r="H26" s="8">
        <v>1</v>
      </c>
      <c r="I26" s="33"/>
      <c r="J26" s="92">
        <v>23.5</v>
      </c>
      <c r="K26" s="135"/>
      <c r="L26" s="92">
        <v>23.5</v>
      </c>
      <c r="M26" s="122" t="s">
        <v>141</v>
      </c>
      <c r="N26" s="236"/>
      <c r="O26" s="237"/>
      <c r="P26" s="237"/>
      <c r="Q26" s="238"/>
    </row>
    <row r="27" spans="1:17" ht="12.75" customHeight="1" x14ac:dyDescent="0.15">
      <c r="A27" s="9"/>
      <c r="B27" s="256" t="s">
        <v>1</v>
      </c>
      <c r="C27" s="256"/>
      <c r="D27" s="256"/>
      <c r="E27" s="256"/>
      <c r="F27" s="256"/>
      <c r="G27" s="257"/>
      <c r="H27" s="257"/>
      <c r="I27" s="33"/>
      <c r="J27" s="93">
        <f>SUM(J22:J26)</f>
        <v>636.78</v>
      </c>
      <c r="K27" s="93"/>
      <c r="L27" s="93">
        <f>SUM(L22:L26)</f>
        <v>636.78</v>
      </c>
      <c r="M27" s="19"/>
    </row>
    <row r="28" spans="1:17" ht="12.75" customHeight="1" thickBot="1" x14ac:dyDescent="0.2"/>
    <row r="29" spans="1:17" ht="12.75" customHeight="1" thickBot="1" x14ac:dyDescent="0.25">
      <c r="A29" s="169" t="s">
        <v>194</v>
      </c>
      <c r="B29" s="170"/>
      <c r="C29" s="170"/>
      <c r="D29" s="170"/>
      <c r="E29" s="170"/>
      <c r="F29" s="170"/>
      <c r="G29" s="170"/>
      <c r="H29" s="64"/>
      <c r="I29" s="64"/>
      <c r="J29" s="64"/>
      <c r="K29" s="64"/>
      <c r="L29" s="65"/>
      <c r="M29" s="17"/>
    </row>
    <row r="30" spans="1:17" ht="12.75" customHeight="1" thickBot="1" x14ac:dyDescent="0.25">
      <c r="A30" s="18"/>
      <c r="B30" s="185" t="s">
        <v>188</v>
      </c>
      <c r="C30" s="186"/>
      <c r="D30" s="186"/>
      <c r="E30" s="186"/>
      <c r="F30" s="186"/>
      <c r="G30" s="163"/>
      <c r="H30" s="138" t="s">
        <v>129</v>
      </c>
      <c r="I30" s="162" t="s">
        <v>130</v>
      </c>
      <c r="J30" s="163"/>
      <c r="K30" s="162" t="s">
        <v>130</v>
      </c>
      <c r="L30" s="163"/>
      <c r="M30" s="124" t="s">
        <v>187</v>
      </c>
    </row>
    <row r="31" spans="1:17" ht="12.75" customHeight="1" x14ac:dyDescent="0.2">
      <c r="A31" s="8" t="s">
        <v>38</v>
      </c>
      <c r="B31" s="187" t="s">
        <v>147</v>
      </c>
      <c r="C31" s="187"/>
      <c r="D31" s="187"/>
      <c r="E31" s="187"/>
      <c r="F31" s="187"/>
      <c r="G31" s="187"/>
      <c r="H31" s="98">
        <v>1</v>
      </c>
      <c r="I31" s="34"/>
      <c r="J31" s="89">
        <f>'C-Insumos'!E26/27</f>
        <v>43.248919753086419</v>
      </c>
      <c r="K31" s="34"/>
      <c r="L31" s="89">
        <f>'C-Insumos'!E26/27</f>
        <v>43.248919753086419</v>
      </c>
      <c r="M31" s="69" t="s">
        <v>195</v>
      </c>
    </row>
    <row r="32" spans="1:17" ht="12.75" customHeight="1" x14ac:dyDescent="0.15">
      <c r="A32" s="21"/>
      <c r="B32" s="188" t="s">
        <v>1</v>
      </c>
      <c r="C32" s="188"/>
      <c r="D32" s="188"/>
      <c r="E32" s="188"/>
      <c r="F32" s="188"/>
      <c r="G32" s="188"/>
      <c r="H32" s="188"/>
      <c r="I32" s="33"/>
      <c r="J32" s="90">
        <f>J31</f>
        <v>43.248919753086419</v>
      </c>
      <c r="K32" s="90"/>
      <c r="L32" s="90">
        <f>L31</f>
        <v>43.248919753086419</v>
      </c>
      <c r="M32" s="22"/>
    </row>
    <row r="33" spans="1:17" ht="12.75" customHeight="1" thickBot="1" x14ac:dyDescent="0.2"/>
    <row r="34" spans="1:17" ht="12.75" customHeight="1" thickBot="1" x14ac:dyDescent="0.25">
      <c r="A34" s="169" t="s">
        <v>149</v>
      </c>
      <c r="B34" s="170"/>
      <c r="C34" s="170"/>
      <c r="D34" s="170"/>
      <c r="E34" s="170"/>
      <c r="F34" s="170"/>
      <c r="G34" s="170"/>
      <c r="H34" s="64"/>
      <c r="I34" s="64"/>
      <c r="J34" s="64"/>
      <c r="K34" s="64"/>
      <c r="L34" s="65"/>
      <c r="M34" s="17"/>
    </row>
    <row r="35" spans="1:17" ht="12.75" customHeight="1" thickBot="1" x14ac:dyDescent="0.25">
      <c r="A35" s="18"/>
      <c r="B35" s="160" t="s">
        <v>134</v>
      </c>
      <c r="C35" s="208"/>
      <c r="D35" s="208"/>
      <c r="E35" s="208"/>
      <c r="F35" s="161"/>
      <c r="G35" s="160" t="s">
        <v>135</v>
      </c>
      <c r="H35" s="161"/>
      <c r="I35" s="160" t="s">
        <v>130</v>
      </c>
      <c r="J35" s="161"/>
      <c r="K35" s="164" t="s">
        <v>130</v>
      </c>
      <c r="L35" s="165"/>
      <c r="M35" s="124" t="s">
        <v>187</v>
      </c>
    </row>
    <row r="36" spans="1:17" ht="12.75" customHeight="1" x14ac:dyDescent="0.2">
      <c r="A36" s="66" t="s">
        <v>39</v>
      </c>
      <c r="B36" s="190" t="s">
        <v>136</v>
      </c>
      <c r="C36" s="191"/>
      <c r="D36" s="191"/>
      <c r="E36" s="191"/>
      <c r="F36" s="191"/>
      <c r="G36" s="192">
        <v>2.7499999999999998E-3</v>
      </c>
      <c r="H36" s="193"/>
      <c r="I36" s="62"/>
      <c r="J36" s="86">
        <f>(J15+J18+J27+J32)*G36</f>
        <v>9.4420662984209862</v>
      </c>
      <c r="K36" s="86"/>
      <c r="L36" s="86">
        <f>(L15+L18+L27+L32)*G36</f>
        <v>7.687046173445987</v>
      </c>
      <c r="M36" s="61" t="s">
        <v>196</v>
      </c>
      <c r="N36" s="230" t="s">
        <v>166</v>
      </c>
      <c r="O36" s="239"/>
      <c r="P36" s="239"/>
      <c r="Q36" s="240"/>
    </row>
    <row r="37" spans="1:17" ht="12.75" customHeight="1" x14ac:dyDescent="0.2">
      <c r="A37" s="10" t="s">
        <v>55</v>
      </c>
      <c r="B37" s="182" t="s">
        <v>26</v>
      </c>
      <c r="C37" s="182"/>
      <c r="D37" s="182"/>
      <c r="E37" s="182"/>
      <c r="F37" s="182"/>
      <c r="G37" s="194">
        <v>5.5076400000000003E-3</v>
      </c>
      <c r="H37" s="194"/>
      <c r="I37" s="20"/>
      <c r="J37" s="87">
        <f>(J15+J18+J27+J32)*G37</f>
        <v>18.910364373758316</v>
      </c>
      <c r="K37" s="126"/>
      <c r="L37" s="126">
        <f>(L15+L18+L27+L32)*G37</f>
        <v>15.395448358806567</v>
      </c>
      <c r="M37" s="61" t="s">
        <v>196</v>
      </c>
      <c r="N37" s="241"/>
      <c r="O37" s="242"/>
      <c r="P37" s="242"/>
      <c r="Q37" s="243"/>
    </row>
    <row r="38" spans="1:17" ht="12.75" customHeight="1" x14ac:dyDescent="0.2">
      <c r="A38" s="23" t="s">
        <v>74</v>
      </c>
      <c r="B38" s="182" t="s">
        <v>164</v>
      </c>
      <c r="C38" s="182"/>
      <c r="D38" s="182"/>
      <c r="E38" s="182"/>
      <c r="F38" s="182"/>
      <c r="G38" s="198">
        <v>8.0000000000000002E-3</v>
      </c>
      <c r="H38" s="198"/>
      <c r="I38" s="20"/>
      <c r="J38" s="87">
        <f>(J15+J18+J27+J32)*G38</f>
        <v>27.467829231770146</v>
      </c>
      <c r="K38" s="126"/>
      <c r="L38" s="126">
        <f>(L15+L18+L27+L32)*G38</f>
        <v>22.362316140933782</v>
      </c>
      <c r="M38" s="61" t="s">
        <v>196</v>
      </c>
      <c r="N38" s="241"/>
      <c r="O38" s="242"/>
      <c r="P38" s="242"/>
      <c r="Q38" s="243"/>
    </row>
    <row r="39" spans="1:17" ht="12.75" customHeight="1" x14ac:dyDescent="0.2">
      <c r="A39" s="23" t="s">
        <v>179</v>
      </c>
      <c r="B39" s="182" t="s">
        <v>163</v>
      </c>
      <c r="C39" s="182"/>
      <c r="D39" s="182"/>
      <c r="E39" s="182"/>
      <c r="F39" s="182"/>
      <c r="G39" s="194">
        <v>1.6999999999999999E-3</v>
      </c>
      <c r="H39" s="194"/>
      <c r="I39" s="20"/>
      <c r="J39" s="87">
        <f>(J15+J18+J27+J32)*G39</f>
        <v>5.8369137117511558</v>
      </c>
      <c r="K39" s="126"/>
      <c r="L39" s="126">
        <f>(L15+L18+L27+L32)*G39</f>
        <v>4.7519921799484282</v>
      </c>
      <c r="M39" s="61" t="s">
        <v>196</v>
      </c>
      <c r="N39" s="241"/>
      <c r="O39" s="242"/>
      <c r="P39" s="242"/>
      <c r="Q39" s="243"/>
    </row>
    <row r="40" spans="1:17" ht="12.75" customHeight="1" x14ac:dyDescent="0.2">
      <c r="A40" s="23" t="s">
        <v>180</v>
      </c>
      <c r="B40" s="182" t="s">
        <v>175</v>
      </c>
      <c r="C40" s="182"/>
      <c r="D40" s="182"/>
      <c r="E40" s="182"/>
      <c r="F40" s="182"/>
      <c r="G40" s="194">
        <v>0.02</v>
      </c>
      <c r="H40" s="194"/>
      <c r="I40" s="20"/>
      <c r="J40" s="87">
        <f>(J15+J18+J27+J32)*G40</f>
        <v>68.669573079425362</v>
      </c>
      <c r="K40" s="126"/>
      <c r="L40" s="126">
        <f>(L15+L18+L27+L32)*G40</f>
        <v>55.905790352334456</v>
      </c>
      <c r="M40" s="61" t="s">
        <v>196</v>
      </c>
      <c r="N40" s="241"/>
      <c r="O40" s="242"/>
      <c r="P40" s="242"/>
      <c r="Q40" s="243"/>
    </row>
    <row r="41" spans="1:17" ht="12.75" customHeight="1" x14ac:dyDescent="0.2">
      <c r="A41" s="100" t="s">
        <v>165</v>
      </c>
      <c r="B41" s="172" t="s">
        <v>174</v>
      </c>
      <c r="C41" s="173"/>
      <c r="D41" s="173"/>
      <c r="E41" s="173"/>
      <c r="F41" s="174"/>
      <c r="G41" s="175">
        <v>0</v>
      </c>
      <c r="H41" s="176"/>
      <c r="I41" s="33"/>
      <c r="J41" s="113">
        <f>(J15+J18+J27+J32)*G41</f>
        <v>0</v>
      </c>
      <c r="K41" s="113"/>
      <c r="L41" s="113">
        <f>(L15+L18+L27+L32)*G41</f>
        <v>0</v>
      </c>
      <c r="M41" s="61" t="s">
        <v>196</v>
      </c>
      <c r="N41" s="241"/>
      <c r="O41" s="242"/>
      <c r="P41" s="242"/>
      <c r="Q41" s="243"/>
    </row>
    <row r="42" spans="1:17" ht="12.75" customHeight="1" x14ac:dyDescent="0.2">
      <c r="A42" s="100" t="s">
        <v>165</v>
      </c>
      <c r="B42" s="172" t="s">
        <v>176</v>
      </c>
      <c r="C42" s="173"/>
      <c r="D42" s="173"/>
      <c r="E42" s="173"/>
      <c r="F42" s="174"/>
      <c r="G42" s="175">
        <v>0</v>
      </c>
      <c r="H42" s="176"/>
      <c r="I42" s="33"/>
      <c r="J42" s="113">
        <f>(J15+J18+J27+J32)*G42</f>
        <v>0</v>
      </c>
      <c r="K42" s="113"/>
      <c r="L42" s="113">
        <f>(L15+L18+L27+L32)*G42</f>
        <v>0</v>
      </c>
      <c r="M42" s="61" t="s">
        <v>196</v>
      </c>
      <c r="N42" s="241"/>
      <c r="O42" s="242"/>
      <c r="P42" s="242"/>
      <c r="Q42" s="243"/>
    </row>
    <row r="43" spans="1:17" ht="12.75" customHeight="1" x14ac:dyDescent="0.2">
      <c r="A43" s="100" t="s">
        <v>165</v>
      </c>
      <c r="B43" s="172" t="s">
        <v>165</v>
      </c>
      <c r="C43" s="173"/>
      <c r="D43" s="173"/>
      <c r="E43" s="173"/>
      <c r="F43" s="174"/>
      <c r="G43" s="175">
        <v>0</v>
      </c>
      <c r="H43" s="176"/>
      <c r="I43" s="33"/>
      <c r="J43" s="113">
        <f>(J15+J18+J27+J32)*G43</f>
        <v>0</v>
      </c>
      <c r="K43" s="113"/>
      <c r="L43" s="113">
        <f>(L15+L18+L27+L32)*G43</f>
        <v>0</v>
      </c>
      <c r="M43" s="61" t="s">
        <v>196</v>
      </c>
      <c r="N43" s="244"/>
      <c r="O43" s="245"/>
      <c r="P43" s="245"/>
      <c r="Q43" s="246"/>
    </row>
    <row r="44" spans="1:17" ht="12.75" customHeight="1" x14ac:dyDescent="0.15">
      <c r="A44" s="6"/>
      <c r="B44" s="195" t="s">
        <v>1</v>
      </c>
      <c r="C44" s="195"/>
      <c r="D44" s="195"/>
      <c r="E44" s="195"/>
      <c r="F44" s="195"/>
      <c r="G44" s="196">
        <f>SUM(G36:H43)</f>
        <v>3.7957640000000001E-2</v>
      </c>
      <c r="H44" s="196"/>
      <c r="I44" s="62"/>
      <c r="J44" s="88">
        <f>SUM(J36:J40)</f>
        <v>130.32674669512596</v>
      </c>
      <c r="K44" s="90"/>
      <c r="L44" s="90">
        <f>SUM(L36:L43)</f>
        <v>106.10259320546922</v>
      </c>
      <c r="M44" s="22"/>
    </row>
    <row r="45" spans="1:17" ht="12.75" customHeight="1" thickBot="1" x14ac:dyDescent="0.2"/>
    <row r="46" spans="1:17" ht="12.75" customHeight="1" thickBot="1" x14ac:dyDescent="0.2">
      <c r="A46" s="169" t="s">
        <v>150</v>
      </c>
      <c r="B46" s="170"/>
      <c r="C46" s="170"/>
      <c r="D46" s="170"/>
      <c r="E46" s="170"/>
      <c r="F46" s="170"/>
      <c r="G46" s="170"/>
      <c r="H46" s="170"/>
      <c r="I46" s="170"/>
      <c r="J46" s="170"/>
      <c r="K46" s="127"/>
      <c r="L46" s="128"/>
      <c r="M46" s="17"/>
    </row>
    <row r="47" spans="1:17" ht="12.75" customHeight="1" thickBot="1" x14ac:dyDescent="0.25">
      <c r="A47" s="185" t="s">
        <v>138</v>
      </c>
      <c r="B47" s="186"/>
      <c r="C47" s="186"/>
      <c r="D47" s="186"/>
      <c r="E47" s="186"/>
      <c r="F47" s="186"/>
      <c r="G47" s="186"/>
      <c r="H47" s="163"/>
      <c r="I47" s="166" t="s">
        <v>130</v>
      </c>
      <c r="J47" s="167"/>
      <c r="K47" s="166" t="s">
        <v>130</v>
      </c>
      <c r="L47" s="167"/>
      <c r="M47" s="124" t="s">
        <v>187</v>
      </c>
    </row>
    <row r="48" spans="1:17" ht="12.75" customHeight="1" x14ac:dyDescent="0.2">
      <c r="A48" s="8" t="s">
        <v>154</v>
      </c>
      <c r="B48" s="197" t="s">
        <v>144</v>
      </c>
      <c r="C48" s="197"/>
      <c r="D48" s="197"/>
      <c r="E48" s="197"/>
      <c r="F48" s="197"/>
      <c r="G48" s="197"/>
      <c r="H48" s="197"/>
      <c r="I48" s="189">
        <f>J15</f>
        <v>1712.2181818181818</v>
      </c>
      <c r="J48" s="189"/>
      <c r="K48" s="168">
        <f>L15</f>
        <v>1315.3636363636363</v>
      </c>
      <c r="L48" s="168"/>
      <c r="M48" s="27"/>
    </row>
    <row r="49" spans="1:13" ht="12.75" customHeight="1" x14ac:dyDescent="0.15">
      <c r="A49" s="10" t="s">
        <v>155</v>
      </c>
      <c r="B49" s="182" t="s">
        <v>143</v>
      </c>
      <c r="C49" s="182"/>
      <c r="D49" s="182"/>
      <c r="E49" s="182"/>
      <c r="F49" s="182"/>
      <c r="G49" s="182"/>
      <c r="H49" s="182"/>
      <c r="I49" s="183">
        <f>J18</f>
        <v>1041.2315524000003</v>
      </c>
      <c r="J49" s="183"/>
      <c r="K49" s="157">
        <f>L18</f>
        <v>799.89696150000009</v>
      </c>
      <c r="L49" s="157"/>
      <c r="M49" s="27"/>
    </row>
    <row r="50" spans="1:13" ht="12.75" customHeight="1" x14ac:dyDescent="0.2">
      <c r="A50" s="10" t="s">
        <v>156</v>
      </c>
      <c r="B50" s="182" t="s">
        <v>145</v>
      </c>
      <c r="C50" s="182"/>
      <c r="D50" s="182"/>
      <c r="E50" s="182"/>
      <c r="F50" s="182"/>
      <c r="G50" s="182"/>
      <c r="H50" s="182"/>
      <c r="I50" s="183">
        <f>J27</f>
        <v>636.78</v>
      </c>
      <c r="J50" s="183"/>
      <c r="K50" s="157">
        <f>L27</f>
        <v>636.78</v>
      </c>
      <c r="L50" s="157"/>
      <c r="M50" s="27"/>
    </row>
    <row r="51" spans="1:13" ht="12.75" customHeight="1" x14ac:dyDescent="0.15">
      <c r="A51" s="10" t="s">
        <v>157</v>
      </c>
      <c r="B51" s="182" t="s">
        <v>146</v>
      </c>
      <c r="C51" s="182"/>
      <c r="D51" s="182"/>
      <c r="E51" s="182"/>
      <c r="F51" s="182"/>
      <c r="G51" s="182"/>
      <c r="H51" s="182"/>
      <c r="I51" s="183">
        <f>J32</f>
        <v>43.248919753086419</v>
      </c>
      <c r="J51" s="183"/>
      <c r="K51" s="157">
        <f>L32</f>
        <v>43.248919753086419</v>
      </c>
      <c r="L51" s="157"/>
      <c r="M51" s="27"/>
    </row>
    <row r="52" spans="1:13" ht="12.75" customHeight="1" x14ac:dyDescent="0.15">
      <c r="A52" s="10" t="s">
        <v>158</v>
      </c>
      <c r="B52" s="182" t="s">
        <v>137</v>
      </c>
      <c r="C52" s="182"/>
      <c r="D52" s="182"/>
      <c r="E52" s="182"/>
      <c r="F52" s="182"/>
      <c r="G52" s="182"/>
      <c r="H52" s="182"/>
      <c r="I52" s="184">
        <f>J44</f>
        <v>130.32674669512596</v>
      </c>
      <c r="J52" s="184"/>
      <c r="K52" s="158">
        <f>L44</f>
        <v>106.10259320546922</v>
      </c>
      <c r="L52" s="158"/>
      <c r="M52" s="27"/>
    </row>
    <row r="53" spans="1:13" ht="12.75" customHeight="1" x14ac:dyDescent="0.15">
      <c r="A53" s="24"/>
      <c r="B53" s="177" t="s">
        <v>159</v>
      </c>
      <c r="C53" s="178"/>
      <c r="D53" s="178"/>
      <c r="E53" s="178"/>
      <c r="F53" s="178"/>
      <c r="G53" s="178"/>
      <c r="H53" s="179"/>
      <c r="I53" s="180">
        <f>SUM(I48:J52)</f>
        <v>3563.8054006663942</v>
      </c>
      <c r="J53" s="181"/>
      <c r="K53" s="159">
        <f>SUM(K48:L52)</f>
        <v>2901.3921108221916</v>
      </c>
      <c r="L53" s="159"/>
      <c r="M53" s="22"/>
    </row>
    <row r="54" spans="1:13" ht="12.75" customHeight="1" thickBot="1" x14ac:dyDescent="0.2"/>
    <row r="55" spans="1:13" ht="12.75" customHeight="1" thickBot="1" x14ac:dyDescent="0.25">
      <c r="A55" s="169" t="s">
        <v>151</v>
      </c>
      <c r="B55" s="170"/>
      <c r="C55" s="170"/>
      <c r="D55" s="170"/>
      <c r="E55" s="170"/>
      <c r="F55" s="170"/>
      <c r="G55" s="170"/>
      <c r="H55" s="170"/>
      <c r="I55" s="170"/>
      <c r="J55" s="170"/>
      <c r="K55" s="127"/>
      <c r="L55" s="128"/>
      <c r="M55" s="17"/>
    </row>
    <row r="56" spans="1:13" ht="13.5" thickBot="1" x14ac:dyDescent="0.25">
      <c r="A56" s="139" t="s">
        <v>173</v>
      </c>
      <c r="B56" s="171" t="s">
        <v>172</v>
      </c>
      <c r="C56" s="171"/>
      <c r="D56" s="171" t="s">
        <v>160</v>
      </c>
      <c r="E56" s="171"/>
      <c r="F56" s="171" t="s">
        <v>169</v>
      </c>
      <c r="G56" s="171"/>
      <c r="H56" s="139" t="s">
        <v>170</v>
      </c>
      <c r="I56" s="171" t="s">
        <v>171</v>
      </c>
      <c r="J56" s="171"/>
      <c r="K56" s="144"/>
      <c r="L56" s="144"/>
      <c r="M56" s="17"/>
    </row>
    <row r="57" spans="1:13" ht="15.75" x14ac:dyDescent="0.2">
      <c r="A57" s="136" t="str">
        <f>I3</f>
        <v>Ope. de Roçadeira</v>
      </c>
      <c r="B57" s="153">
        <f>I53</f>
        <v>3563.8054006663942</v>
      </c>
      <c r="C57" s="153"/>
      <c r="D57" s="154">
        <f>I9</f>
        <v>1</v>
      </c>
      <c r="E57" s="154"/>
      <c r="F57" s="155">
        <f>B57*D57</f>
        <v>3563.8054006663942</v>
      </c>
      <c r="G57" s="155"/>
      <c r="H57" s="141">
        <f>I7</f>
        <v>6</v>
      </c>
      <c r="I57" s="156">
        <f>F57*H57</f>
        <v>21382.832403998364</v>
      </c>
      <c r="J57" s="156"/>
      <c r="K57" s="152"/>
      <c r="L57" s="152"/>
      <c r="M57" s="25"/>
    </row>
    <row r="58" spans="1:13" ht="15.75" x14ac:dyDescent="0.2">
      <c r="A58" s="131" t="s">
        <v>2</v>
      </c>
      <c r="B58" s="148">
        <f>K53</f>
        <v>2901.3921108221916</v>
      </c>
      <c r="C58" s="148"/>
      <c r="D58" s="149">
        <f>K9</f>
        <v>26</v>
      </c>
      <c r="E58" s="149"/>
      <c r="F58" s="150">
        <f>B58*D58</f>
        <v>75436.194881376985</v>
      </c>
      <c r="G58" s="150"/>
      <c r="H58" s="140">
        <v>6</v>
      </c>
      <c r="I58" s="151">
        <f>F58*H58</f>
        <v>452617.16928826191</v>
      </c>
      <c r="J58" s="151"/>
      <c r="K58" s="152"/>
      <c r="L58" s="152"/>
    </row>
    <row r="59" spans="1:13" ht="15.75" x14ac:dyDescent="0.25">
      <c r="A59" s="145" t="s">
        <v>192</v>
      </c>
      <c r="B59" s="145"/>
      <c r="C59" s="145"/>
      <c r="D59" s="145">
        <f>D57+D58</f>
        <v>27</v>
      </c>
      <c r="E59" s="145"/>
      <c r="F59" s="146">
        <f>F58+F57</f>
        <v>79000.000282043373</v>
      </c>
      <c r="G59" s="147"/>
      <c r="H59" s="142">
        <v>6</v>
      </c>
      <c r="I59" s="146">
        <f>H59*F59</f>
        <v>474000.00169226027</v>
      </c>
      <c r="J59" s="147"/>
      <c r="K59" s="132"/>
    </row>
  </sheetData>
  <mergeCells count="115">
    <mergeCell ref="B8:H8"/>
    <mergeCell ref="I8:J8"/>
    <mergeCell ref="B9:H9"/>
    <mergeCell ref="I9:J9"/>
    <mergeCell ref="N21:Q26"/>
    <mergeCell ref="N36:Q43"/>
    <mergeCell ref="B10:H10"/>
    <mergeCell ref="I10:J10"/>
    <mergeCell ref="I7:J7"/>
    <mergeCell ref="B7:H7"/>
    <mergeCell ref="I21:J21"/>
    <mergeCell ref="K7:L7"/>
    <mergeCell ref="K8:L8"/>
    <mergeCell ref="K9:L9"/>
    <mergeCell ref="K10:L10"/>
    <mergeCell ref="A11:J11"/>
    <mergeCell ref="B23:F23"/>
    <mergeCell ref="A29:G29"/>
    <mergeCell ref="B24:F24"/>
    <mergeCell ref="B27:H27"/>
    <mergeCell ref="B15:H15"/>
    <mergeCell ref="B21:F21"/>
    <mergeCell ref="B25:F25"/>
    <mergeCell ref="B26:F26"/>
    <mergeCell ref="A1:J1"/>
    <mergeCell ref="B3:H3"/>
    <mergeCell ref="I3:J3"/>
    <mergeCell ref="B4:H4"/>
    <mergeCell ref="I4:J4"/>
    <mergeCell ref="B5:H5"/>
    <mergeCell ref="I5:J5"/>
    <mergeCell ref="B6:H6"/>
    <mergeCell ref="I6:J6"/>
    <mergeCell ref="A2:L2"/>
    <mergeCell ref="K3:L3"/>
    <mergeCell ref="K4:L4"/>
    <mergeCell ref="K5:L5"/>
    <mergeCell ref="K6:L6"/>
    <mergeCell ref="B22:F22"/>
    <mergeCell ref="A20:G20"/>
    <mergeCell ref="A12:G12"/>
    <mergeCell ref="B13:G13"/>
    <mergeCell ref="B14:G14"/>
    <mergeCell ref="A17:G17"/>
    <mergeCell ref="B18:G18"/>
    <mergeCell ref="G39:H39"/>
    <mergeCell ref="B35:F35"/>
    <mergeCell ref="G35:H35"/>
    <mergeCell ref="I35:J35"/>
    <mergeCell ref="B30:G30"/>
    <mergeCell ref="B31:G31"/>
    <mergeCell ref="B32:H32"/>
    <mergeCell ref="I30:J30"/>
    <mergeCell ref="A34:G34"/>
    <mergeCell ref="I48:J48"/>
    <mergeCell ref="I51:J51"/>
    <mergeCell ref="B36:F36"/>
    <mergeCell ref="G36:H36"/>
    <mergeCell ref="B37:F37"/>
    <mergeCell ref="G37:H37"/>
    <mergeCell ref="B40:F40"/>
    <mergeCell ref="G40:H40"/>
    <mergeCell ref="B44:F44"/>
    <mergeCell ref="G44:H44"/>
    <mergeCell ref="A46:J46"/>
    <mergeCell ref="A47:H47"/>
    <mergeCell ref="I47:J47"/>
    <mergeCell ref="B48:H48"/>
    <mergeCell ref="B50:H50"/>
    <mergeCell ref="B38:F38"/>
    <mergeCell ref="G38:H38"/>
    <mergeCell ref="B39:F39"/>
    <mergeCell ref="A55:J55"/>
    <mergeCell ref="B56:C56"/>
    <mergeCell ref="D56:E56"/>
    <mergeCell ref="F56:G56"/>
    <mergeCell ref="I56:J56"/>
    <mergeCell ref="B41:F41"/>
    <mergeCell ref="B42:F42"/>
    <mergeCell ref="B43:F43"/>
    <mergeCell ref="G41:H41"/>
    <mergeCell ref="G42:H42"/>
    <mergeCell ref="G43:H43"/>
    <mergeCell ref="B53:H53"/>
    <mergeCell ref="I53:J53"/>
    <mergeCell ref="B49:H49"/>
    <mergeCell ref="I49:J49"/>
    <mergeCell ref="I52:J52"/>
    <mergeCell ref="B51:H51"/>
    <mergeCell ref="I50:J50"/>
    <mergeCell ref="B52:H52"/>
    <mergeCell ref="K49:L49"/>
    <mergeCell ref="K50:L50"/>
    <mergeCell ref="K51:L51"/>
    <mergeCell ref="K52:L52"/>
    <mergeCell ref="K53:L53"/>
    <mergeCell ref="K21:L21"/>
    <mergeCell ref="K30:L30"/>
    <mergeCell ref="K35:L35"/>
    <mergeCell ref="K47:L47"/>
    <mergeCell ref="K48:L48"/>
    <mergeCell ref="K56:L56"/>
    <mergeCell ref="A59:C59"/>
    <mergeCell ref="D59:E59"/>
    <mergeCell ref="F59:G59"/>
    <mergeCell ref="I59:J59"/>
    <mergeCell ref="B58:C58"/>
    <mergeCell ref="D58:E58"/>
    <mergeCell ref="F58:G58"/>
    <mergeCell ref="I58:J58"/>
    <mergeCell ref="K57:L58"/>
    <mergeCell ref="B57:C57"/>
    <mergeCell ref="D57:E57"/>
    <mergeCell ref="F57:G57"/>
    <mergeCell ref="I57:J57"/>
  </mergeCells>
  <pageMargins left="0.19685039370078741" right="0.19685039370078741" top="0.59055118110236227" bottom="0.19685039370078741" header="0.31496062992125984" footer="0.31496062992125984"/>
  <pageSetup paperSize="9" scale="64" orientation="landscape" horizontalDpi="0" verticalDpi="0" r:id="rId1"/>
  <ignoredErrors>
    <ignoredError sqref="I52" evalErro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4"/>
  <sheetViews>
    <sheetView workbookViewId="0">
      <selection activeCell="G44" sqref="A1:G44"/>
    </sheetView>
  </sheetViews>
  <sheetFormatPr defaultColWidth="9.140625" defaultRowHeight="12.75" x14ac:dyDescent="0.2"/>
  <cols>
    <col min="1" max="1" width="8.42578125" style="6" bestFit="1" customWidth="1"/>
    <col min="2" max="2" width="27.85546875" style="6" customWidth="1"/>
    <col min="3" max="6" width="12" style="6" customWidth="1"/>
    <col min="7" max="7" width="53.42578125" style="6" customWidth="1"/>
    <col min="8" max="16384" width="9.140625" style="6"/>
  </cols>
  <sheetData>
    <row r="1" spans="1:7" ht="12.75" customHeight="1" thickBot="1" x14ac:dyDescent="0.25">
      <c r="A1" s="258" t="s">
        <v>82</v>
      </c>
      <c r="B1" s="259"/>
      <c r="C1" s="259"/>
      <c r="D1" s="259"/>
      <c r="E1" s="259"/>
      <c r="F1" s="260"/>
    </row>
    <row r="2" spans="1:7" ht="12.75" customHeight="1" thickBot="1" x14ac:dyDescent="0.25">
      <c r="A2" s="261" t="s">
        <v>83</v>
      </c>
      <c r="B2" s="262"/>
      <c r="C2" s="262"/>
      <c r="D2" s="262"/>
      <c r="E2" s="262"/>
      <c r="F2" s="263"/>
    </row>
    <row r="3" spans="1:7" ht="12.75" customHeight="1" thickBot="1" x14ac:dyDescent="0.25">
      <c r="A3" s="40" t="s">
        <v>30</v>
      </c>
      <c r="B3" s="41" t="s">
        <v>31</v>
      </c>
      <c r="C3" s="41" t="s">
        <v>3</v>
      </c>
      <c r="D3" s="41" t="s">
        <v>8</v>
      </c>
      <c r="E3" s="41" t="s">
        <v>10</v>
      </c>
      <c r="F3" s="46" t="s">
        <v>12</v>
      </c>
      <c r="G3" s="26" t="s">
        <v>117</v>
      </c>
    </row>
    <row r="4" spans="1:7" ht="12.75" customHeight="1" thickBot="1" x14ac:dyDescent="0.2">
      <c r="A4" s="40" t="s">
        <v>32</v>
      </c>
      <c r="B4" s="41" t="s">
        <v>3</v>
      </c>
      <c r="C4" s="42"/>
      <c r="D4" s="42"/>
      <c r="E4" s="42"/>
      <c r="F4" s="43"/>
    </row>
    <row r="5" spans="1:7" ht="12.75" customHeight="1" x14ac:dyDescent="0.15">
      <c r="A5" s="39" t="s">
        <v>33</v>
      </c>
      <c r="B5" s="35" t="s">
        <v>4</v>
      </c>
      <c r="C5" s="101">
        <v>0.2</v>
      </c>
      <c r="D5" s="35"/>
      <c r="E5" s="35"/>
      <c r="F5" s="44"/>
      <c r="G5" s="83" t="s">
        <v>121</v>
      </c>
    </row>
    <row r="6" spans="1:7" ht="12.75" customHeight="1" x14ac:dyDescent="0.15">
      <c r="A6" s="28" t="s">
        <v>34</v>
      </c>
      <c r="B6" s="2" t="s">
        <v>35</v>
      </c>
      <c r="C6" s="102"/>
      <c r="D6" s="2"/>
      <c r="E6" s="2"/>
      <c r="F6" s="4"/>
      <c r="G6" s="83" t="s">
        <v>124</v>
      </c>
    </row>
    <row r="7" spans="1:7" ht="12.75" customHeight="1" x14ac:dyDescent="0.2">
      <c r="A7" s="28" t="s">
        <v>36</v>
      </c>
      <c r="B7" s="2" t="s">
        <v>37</v>
      </c>
      <c r="C7" s="102"/>
      <c r="D7" s="2"/>
      <c r="E7" s="2"/>
      <c r="F7" s="4"/>
      <c r="G7" s="83" t="s">
        <v>182</v>
      </c>
    </row>
    <row r="8" spans="1:7" ht="12.75" customHeight="1" x14ac:dyDescent="0.2">
      <c r="A8" s="28" t="s">
        <v>38</v>
      </c>
      <c r="B8" s="2" t="s">
        <v>7</v>
      </c>
      <c r="C8" s="102"/>
      <c r="D8" s="2"/>
      <c r="E8" s="2"/>
      <c r="F8" s="4"/>
      <c r="G8" s="83" t="s">
        <v>125</v>
      </c>
    </row>
    <row r="9" spans="1:7" ht="12.75" customHeight="1" x14ac:dyDescent="0.15">
      <c r="A9" s="28" t="s">
        <v>39</v>
      </c>
      <c r="B9" s="2" t="s">
        <v>6</v>
      </c>
      <c r="C9" s="102"/>
      <c r="D9" s="2"/>
      <c r="E9" s="2"/>
      <c r="F9" s="4"/>
      <c r="G9" s="83" t="s">
        <v>126</v>
      </c>
    </row>
    <row r="10" spans="1:7" ht="12.75" customHeight="1" x14ac:dyDescent="0.2">
      <c r="A10" s="28" t="s">
        <v>40</v>
      </c>
      <c r="B10" s="2" t="s">
        <v>41</v>
      </c>
      <c r="C10" s="102"/>
      <c r="D10" s="2"/>
      <c r="E10" s="2"/>
      <c r="F10" s="4"/>
      <c r="G10" s="83" t="s">
        <v>122</v>
      </c>
    </row>
    <row r="11" spans="1:7" ht="12.75" customHeight="1" x14ac:dyDescent="0.2">
      <c r="A11" s="28" t="s">
        <v>42</v>
      </c>
      <c r="B11" s="2" t="s">
        <v>43</v>
      </c>
      <c r="C11" s="102">
        <v>1.4999999999999999E-2</v>
      </c>
      <c r="D11" s="2"/>
      <c r="E11" s="2"/>
      <c r="F11" s="4"/>
      <c r="G11" s="23" t="s">
        <v>181</v>
      </c>
    </row>
    <row r="12" spans="1:7" ht="12.75" customHeight="1" thickBot="1" x14ac:dyDescent="0.25">
      <c r="A12" s="36" t="s">
        <v>44</v>
      </c>
      <c r="B12" s="3" t="s">
        <v>5</v>
      </c>
      <c r="C12" s="103">
        <v>0.08</v>
      </c>
      <c r="D12" s="3"/>
      <c r="E12" s="3"/>
      <c r="F12" s="37"/>
      <c r="G12" s="83" t="s">
        <v>123</v>
      </c>
    </row>
    <row r="13" spans="1:7" ht="12.75" customHeight="1" thickBot="1" x14ac:dyDescent="0.2">
      <c r="A13" s="40" t="s">
        <v>45</v>
      </c>
      <c r="B13" s="41" t="s">
        <v>8</v>
      </c>
      <c r="C13" s="42"/>
      <c r="D13" s="42"/>
      <c r="E13" s="42"/>
      <c r="F13" s="43"/>
    </row>
    <row r="14" spans="1:7" ht="12.75" customHeight="1" thickBot="1" x14ac:dyDescent="0.25">
      <c r="A14" s="39" t="s">
        <v>46</v>
      </c>
      <c r="B14" s="35" t="s">
        <v>47</v>
      </c>
      <c r="C14" s="35"/>
      <c r="D14" s="104" t="s">
        <v>48</v>
      </c>
      <c r="E14" s="35"/>
      <c r="F14" s="35"/>
    </row>
    <row r="15" spans="1:7" ht="12.75" customHeight="1" x14ac:dyDescent="0.2">
      <c r="A15" s="28" t="s">
        <v>49</v>
      </c>
      <c r="B15" s="2" t="s">
        <v>50</v>
      </c>
      <c r="C15" s="2"/>
      <c r="D15" s="105" t="s">
        <v>48</v>
      </c>
      <c r="E15" s="2"/>
      <c r="F15" s="4"/>
      <c r="G15" s="267" t="s">
        <v>184</v>
      </c>
    </row>
    <row r="16" spans="1:7" ht="12.75" customHeight="1" x14ac:dyDescent="0.2">
      <c r="A16" s="28" t="s">
        <v>51</v>
      </c>
      <c r="B16" s="2" t="s">
        <v>52</v>
      </c>
      <c r="C16" s="2"/>
      <c r="D16" s="102">
        <v>6.8999999999999999E-3</v>
      </c>
      <c r="E16" s="2"/>
      <c r="F16" s="4"/>
      <c r="G16" s="268"/>
    </row>
    <row r="17" spans="1:7" ht="12.75" customHeight="1" x14ac:dyDescent="0.2">
      <c r="A17" s="28" t="s">
        <v>53</v>
      </c>
      <c r="B17" s="2" t="s">
        <v>54</v>
      </c>
      <c r="C17" s="2"/>
      <c r="D17" s="102">
        <v>8.3299999999999999E-2</v>
      </c>
      <c r="E17" s="2"/>
      <c r="F17" s="4"/>
      <c r="G17" s="268"/>
    </row>
    <row r="18" spans="1:7" ht="12.75" customHeight="1" x14ac:dyDescent="0.2">
      <c r="A18" s="28" t="s">
        <v>55</v>
      </c>
      <c r="B18" s="2" t="s">
        <v>56</v>
      </c>
      <c r="C18" s="2"/>
      <c r="D18" s="102">
        <v>5.9999999999999995E-4</v>
      </c>
      <c r="E18" s="2"/>
      <c r="F18" s="4"/>
      <c r="G18" s="268"/>
    </row>
    <row r="19" spans="1:7" ht="12.75" customHeight="1" x14ac:dyDescent="0.2">
      <c r="A19" s="28" t="s">
        <v>57</v>
      </c>
      <c r="B19" s="2" t="s">
        <v>58</v>
      </c>
      <c r="C19" s="2"/>
      <c r="D19" s="102">
        <v>5.5999999999999999E-3</v>
      </c>
      <c r="E19" s="2"/>
      <c r="F19" s="4"/>
      <c r="G19" s="268"/>
    </row>
    <row r="20" spans="1:7" ht="12.75" customHeight="1" x14ac:dyDescent="0.2">
      <c r="A20" s="28" t="s">
        <v>59</v>
      </c>
      <c r="B20" s="2" t="s">
        <v>60</v>
      </c>
      <c r="C20" s="2"/>
      <c r="D20" s="105" t="s">
        <v>48</v>
      </c>
      <c r="E20" s="2"/>
      <c r="F20" s="4"/>
      <c r="G20" s="268"/>
    </row>
    <row r="21" spans="1:7" ht="12.75" customHeight="1" x14ac:dyDescent="0.2">
      <c r="A21" s="28" t="s">
        <v>61</v>
      </c>
      <c r="B21" s="2" t="s">
        <v>62</v>
      </c>
      <c r="C21" s="2"/>
      <c r="D21" s="102">
        <v>8.9999999999999998E-4</v>
      </c>
      <c r="E21" s="2"/>
      <c r="F21" s="4"/>
      <c r="G21" s="268"/>
    </row>
    <row r="22" spans="1:7" ht="12.75" customHeight="1" thickBot="1" x14ac:dyDescent="0.25">
      <c r="A22" s="28" t="s">
        <v>63</v>
      </c>
      <c r="B22" s="2" t="s">
        <v>64</v>
      </c>
      <c r="C22" s="2"/>
      <c r="D22" s="102">
        <v>9.6799999999999997E-2</v>
      </c>
      <c r="E22" s="2"/>
      <c r="F22" s="4"/>
      <c r="G22" s="269"/>
    </row>
    <row r="23" spans="1:7" ht="12.75" customHeight="1" thickBot="1" x14ac:dyDescent="0.25">
      <c r="A23" s="36" t="s">
        <v>65</v>
      </c>
      <c r="B23" s="3" t="s">
        <v>66</v>
      </c>
      <c r="C23" s="3"/>
      <c r="D23" s="103">
        <v>2.9999999999999997E-4</v>
      </c>
      <c r="E23" s="3"/>
      <c r="F23" s="3"/>
    </row>
    <row r="24" spans="1:7" ht="12.75" customHeight="1" thickBot="1" x14ac:dyDescent="0.2">
      <c r="A24" s="40" t="s">
        <v>67</v>
      </c>
      <c r="B24" s="41" t="s">
        <v>10</v>
      </c>
      <c r="C24" s="42"/>
      <c r="D24" s="42"/>
      <c r="E24" s="42"/>
      <c r="F24" s="43"/>
    </row>
    <row r="25" spans="1:7" ht="12.75" customHeight="1" x14ac:dyDescent="0.2">
      <c r="A25" s="39" t="s">
        <v>68</v>
      </c>
      <c r="B25" s="35" t="s">
        <v>11</v>
      </c>
      <c r="C25" s="35"/>
      <c r="D25" s="44"/>
      <c r="E25" s="101">
        <v>1.3299999999999999E-2</v>
      </c>
      <c r="F25" s="45"/>
    </row>
    <row r="26" spans="1:7" ht="12.75" customHeight="1" x14ac:dyDescent="0.2">
      <c r="A26" s="28" t="s">
        <v>69</v>
      </c>
      <c r="B26" s="2" t="s">
        <v>9</v>
      </c>
      <c r="C26" s="2"/>
      <c r="D26" s="4"/>
      <c r="E26" s="102">
        <v>6.9999999999999999E-4</v>
      </c>
      <c r="F26" s="5"/>
    </row>
    <row r="27" spans="1:7" ht="12.75" customHeight="1" x14ac:dyDescent="0.2">
      <c r="A27" s="28" t="s">
        <v>70</v>
      </c>
      <c r="B27" s="2" t="s">
        <v>71</v>
      </c>
      <c r="C27" s="2"/>
      <c r="D27" s="4"/>
      <c r="E27" s="102">
        <v>1.35E-2</v>
      </c>
      <c r="F27" s="5"/>
    </row>
    <row r="28" spans="1:7" ht="12.75" customHeight="1" x14ac:dyDescent="0.2">
      <c r="A28" s="28" t="s">
        <v>72</v>
      </c>
      <c r="B28" s="2" t="s">
        <v>73</v>
      </c>
      <c r="C28" s="2"/>
      <c r="D28" s="4"/>
      <c r="E28" s="102">
        <v>3.0099999999999998E-2</v>
      </c>
      <c r="F28" s="5"/>
    </row>
    <row r="29" spans="1:7" ht="12.75" customHeight="1" thickBot="1" x14ac:dyDescent="0.25">
      <c r="A29" s="36" t="s">
        <v>74</v>
      </c>
      <c r="B29" s="3" t="s">
        <v>75</v>
      </c>
      <c r="C29" s="3"/>
      <c r="D29" s="37"/>
      <c r="E29" s="103">
        <v>2.5000000000000001E-3</v>
      </c>
      <c r="F29" s="38"/>
    </row>
    <row r="30" spans="1:7" ht="12.75" customHeight="1" thickBot="1" x14ac:dyDescent="0.2">
      <c r="A30" s="40" t="s">
        <v>76</v>
      </c>
      <c r="B30" s="41" t="s">
        <v>12</v>
      </c>
      <c r="C30" s="42"/>
      <c r="D30" s="42"/>
      <c r="E30" s="42"/>
      <c r="F30" s="43"/>
    </row>
    <row r="31" spans="1:7" ht="12.75" customHeight="1" x14ac:dyDescent="0.2">
      <c r="A31" s="39" t="s">
        <v>77</v>
      </c>
      <c r="B31" s="35" t="s">
        <v>78</v>
      </c>
      <c r="C31" s="35"/>
      <c r="D31" s="35"/>
      <c r="E31" s="35"/>
      <c r="F31" s="101">
        <f>C33*D33</f>
        <v>5.7348000000000003E-2</v>
      </c>
    </row>
    <row r="32" spans="1:7" ht="12.75" customHeight="1" x14ac:dyDescent="0.2">
      <c r="A32" s="28" t="s">
        <v>79</v>
      </c>
      <c r="B32" s="3" t="s">
        <v>28</v>
      </c>
      <c r="C32" s="3"/>
      <c r="D32" s="3"/>
      <c r="E32" s="3"/>
      <c r="F32" s="102">
        <f>(E25*C12)+(E26*C33)</f>
        <v>1.2705000000000001E-3</v>
      </c>
    </row>
    <row r="33" spans="1:6" ht="12.75" customHeight="1" x14ac:dyDescent="0.15">
      <c r="A33" s="264" t="s">
        <v>80</v>
      </c>
      <c r="B33" s="265"/>
      <c r="C33" s="85">
        <f>SUM(C5:C12)</f>
        <v>0.29500000000000004</v>
      </c>
      <c r="D33" s="85">
        <f>SUM(D14:D23)</f>
        <v>0.19439999999999999</v>
      </c>
      <c r="E33" s="85">
        <f>SUM(E25:E29)</f>
        <v>6.0100000000000001E-2</v>
      </c>
      <c r="F33" s="85">
        <f>SUM(F31:F32)</f>
        <v>5.8618500000000004E-2</v>
      </c>
    </row>
    <row r="34" spans="1:6" ht="12.75" customHeight="1" x14ac:dyDescent="0.2">
      <c r="A34" s="264" t="s">
        <v>81</v>
      </c>
      <c r="B34" s="266"/>
      <c r="C34" s="266"/>
      <c r="D34" s="266"/>
      <c r="E34" s="265"/>
      <c r="F34" s="143">
        <f>C33+D33+E33+F33</f>
        <v>0.60811850000000012</v>
      </c>
    </row>
    <row r="35" spans="1:6" ht="12.75" customHeight="1" x14ac:dyDescent="0.15"/>
    <row r="36" spans="1:6" ht="12.75" customHeight="1" x14ac:dyDescent="0.15">
      <c r="A36" s="270" t="s">
        <v>29</v>
      </c>
      <c r="B36" s="270"/>
      <c r="C36" s="270"/>
      <c r="D36" s="270"/>
      <c r="E36" s="270"/>
      <c r="F36" s="270"/>
    </row>
    <row r="37" spans="1:6" ht="12.75" customHeight="1" x14ac:dyDescent="0.15">
      <c r="A37" s="182" t="s">
        <v>85</v>
      </c>
      <c r="B37" s="182"/>
      <c r="C37" s="182"/>
      <c r="D37" s="182"/>
      <c r="E37" s="182"/>
      <c r="F37" s="182"/>
    </row>
    <row r="38" spans="1:6" ht="12.75" customHeight="1" x14ac:dyDescent="0.2">
      <c r="A38" s="182" t="s">
        <v>86</v>
      </c>
      <c r="B38" s="182"/>
      <c r="C38" s="182"/>
      <c r="D38" s="182"/>
      <c r="E38" s="182"/>
      <c r="F38" s="182"/>
    </row>
    <row r="39" spans="1:6" ht="12.75" customHeight="1" x14ac:dyDescent="0.2">
      <c r="A39" s="182" t="s">
        <v>87</v>
      </c>
      <c r="B39" s="182"/>
      <c r="C39" s="182"/>
      <c r="D39" s="182"/>
      <c r="E39" s="182"/>
      <c r="F39" s="182"/>
    </row>
    <row r="40" spans="1:6" ht="12.75" customHeight="1" x14ac:dyDescent="0.2">
      <c r="A40" s="182" t="s">
        <v>88</v>
      </c>
      <c r="B40" s="182"/>
      <c r="C40" s="182"/>
      <c r="D40" s="182"/>
      <c r="E40" s="182"/>
      <c r="F40" s="182"/>
    </row>
    <row r="41" spans="1:6" ht="12.75" customHeight="1" x14ac:dyDescent="0.2">
      <c r="A41" s="182" t="s">
        <v>89</v>
      </c>
      <c r="B41" s="182"/>
      <c r="C41" s="182"/>
      <c r="D41" s="182"/>
      <c r="E41" s="182"/>
      <c r="F41" s="182"/>
    </row>
    <row r="42" spans="1:6" ht="12.75" customHeight="1" x14ac:dyDescent="0.2">
      <c r="A42" s="182" t="s">
        <v>90</v>
      </c>
      <c r="B42" s="182"/>
      <c r="C42" s="182"/>
      <c r="D42" s="182"/>
      <c r="E42" s="182"/>
      <c r="F42" s="182"/>
    </row>
    <row r="43" spans="1:6" ht="12.75" customHeight="1" x14ac:dyDescent="0.2">
      <c r="A43" s="182" t="s">
        <v>91</v>
      </c>
      <c r="B43" s="182"/>
      <c r="C43" s="182"/>
      <c r="D43" s="182"/>
      <c r="E43" s="182"/>
      <c r="F43" s="182"/>
    </row>
    <row r="44" spans="1:6" ht="12.75" customHeight="1" x14ac:dyDescent="0.2">
      <c r="A44" s="182" t="s">
        <v>84</v>
      </c>
      <c r="B44" s="182"/>
      <c r="C44" s="182"/>
      <c r="D44" s="182"/>
      <c r="E44" s="182"/>
      <c r="F44" s="182"/>
    </row>
  </sheetData>
  <mergeCells count="14">
    <mergeCell ref="A36:F36"/>
    <mergeCell ref="A42:F42"/>
    <mergeCell ref="A43:F43"/>
    <mergeCell ref="A44:F44"/>
    <mergeCell ref="A37:F37"/>
    <mergeCell ref="A38:F38"/>
    <mergeCell ref="A39:F39"/>
    <mergeCell ref="A40:F40"/>
    <mergeCell ref="A41:F41"/>
    <mergeCell ref="A1:F1"/>
    <mergeCell ref="A2:F2"/>
    <mergeCell ref="A33:B33"/>
    <mergeCell ref="A34:E34"/>
    <mergeCell ref="G15:G22"/>
  </mergeCells>
  <pageMargins left="0.39370078740157483" right="0.39370078740157483" top="0.39370078740157483" bottom="0.39370078740157483" header="0.31496062992125984" footer="0.31496062992125984"/>
  <pageSetup paperSize="9" scale="99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workbookViewId="0">
      <selection activeCell="G24" sqref="G24"/>
    </sheetView>
  </sheetViews>
  <sheetFormatPr defaultColWidth="9.140625" defaultRowHeight="12.75" x14ac:dyDescent="0.2"/>
  <cols>
    <col min="1" max="1" width="38.28515625" style="6" bestFit="1" customWidth="1"/>
    <col min="2" max="2" width="7" style="6" customWidth="1"/>
    <col min="3" max="3" width="7.28515625" style="6" customWidth="1"/>
    <col min="4" max="4" width="14.28515625" style="6" customWidth="1"/>
    <col min="5" max="5" width="15" style="6" customWidth="1"/>
    <col min="6" max="7" width="9.140625" style="6"/>
    <col min="8" max="8" width="11" style="6" bestFit="1" customWidth="1"/>
    <col min="9" max="16384" width="9.140625" style="6"/>
  </cols>
  <sheetData>
    <row r="1" spans="1:5" ht="12.75" customHeight="1" x14ac:dyDescent="0.2">
      <c r="A1" s="271" t="s">
        <v>13</v>
      </c>
      <c r="B1" s="272"/>
      <c r="C1" s="272"/>
      <c r="D1" s="272"/>
      <c r="E1" s="273"/>
    </row>
    <row r="2" spans="1:5" ht="12.75" customHeight="1" x14ac:dyDescent="0.15">
      <c r="A2" s="59"/>
      <c r="B2" s="59"/>
      <c r="C2" s="59"/>
      <c r="D2" s="59"/>
      <c r="E2" s="59"/>
    </row>
    <row r="3" spans="1:5" ht="12.75" customHeight="1" x14ac:dyDescent="0.2">
      <c r="A3" s="47" t="s">
        <v>0</v>
      </c>
      <c r="B3" s="275" t="s">
        <v>1</v>
      </c>
      <c r="C3" s="275"/>
      <c r="D3" s="28" t="s">
        <v>2</v>
      </c>
      <c r="E3" s="28" t="s">
        <v>189</v>
      </c>
    </row>
    <row r="4" spans="1:5" ht="12.75" customHeight="1" x14ac:dyDescent="0.2">
      <c r="A4" s="47" t="s">
        <v>14</v>
      </c>
      <c r="B4" s="275">
        <f>D4+E4</f>
        <v>27</v>
      </c>
      <c r="C4" s="275"/>
      <c r="D4" s="28">
        <v>26</v>
      </c>
      <c r="E4" s="28">
        <v>1</v>
      </c>
    </row>
    <row r="5" spans="1:5" ht="12.75" customHeight="1" thickBot="1" x14ac:dyDescent="0.25">
      <c r="A5" s="48" t="s">
        <v>15</v>
      </c>
      <c r="B5" s="49" t="s">
        <v>16</v>
      </c>
      <c r="C5" s="49" t="s">
        <v>17</v>
      </c>
      <c r="D5" s="49" t="s">
        <v>23</v>
      </c>
      <c r="E5" s="49" t="s">
        <v>24</v>
      </c>
    </row>
    <row r="6" spans="1:5" ht="12.75" customHeight="1" x14ac:dyDescent="0.15">
      <c r="A6" s="50" t="s">
        <v>19</v>
      </c>
      <c r="B6" s="115">
        <v>4</v>
      </c>
      <c r="C6" s="79">
        <f>B4*B6</f>
        <v>108</v>
      </c>
      <c r="D6" s="106">
        <v>12.89</v>
      </c>
      <c r="E6" s="72">
        <f>C6*D6</f>
        <v>1392.1200000000001</v>
      </c>
    </row>
    <row r="7" spans="1:5" ht="12.75" customHeight="1" x14ac:dyDescent="0.2">
      <c r="A7" s="52" t="s">
        <v>18</v>
      </c>
      <c r="B7" s="116">
        <v>4</v>
      </c>
      <c r="C7" s="53">
        <f>B4*B7</f>
        <v>108</v>
      </c>
      <c r="D7" s="107">
        <v>22</v>
      </c>
      <c r="E7" s="73">
        <f t="shared" ref="E7:E23" si="0">C7*D7</f>
        <v>2376</v>
      </c>
    </row>
    <row r="8" spans="1:5" ht="12.75" customHeight="1" x14ac:dyDescent="0.15">
      <c r="A8" s="52" t="s">
        <v>94</v>
      </c>
      <c r="B8" s="116">
        <v>1</v>
      </c>
      <c r="C8" s="53">
        <f>B4*B8</f>
        <v>27</v>
      </c>
      <c r="D8" s="107">
        <v>33</v>
      </c>
      <c r="E8" s="73">
        <f t="shared" si="0"/>
        <v>891</v>
      </c>
    </row>
    <row r="9" spans="1:5" ht="12.75" customHeight="1" x14ac:dyDescent="0.2">
      <c r="A9" s="52" t="s">
        <v>20</v>
      </c>
      <c r="B9" s="116">
        <v>1</v>
      </c>
      <c r="C9" s="53">
        <f>B4*B9</f>
        <v>27</v>
      </c>
      <c r="D9" s="107">
        <v>22.9</v>
      </c>
      <c r="E9" s="73">
        <f t="shared" si="0"/>
        <v>618.29999999999995</v>
      </c>
    </row>
    <row r="10" spans="1:5" ht="12.75" customHeight="1" x14ac:dyDescent="0.2">
      <c r="A10" s="52" t="s">
        <v>21</v>
      </c>
      <c r="B10" s="116">
        <v>2</v>
      </c>
      <c r="C10" s="53">
        <f>B4*B10</f>
        <v>54</v>
      </c>
      <c r="D10" s="107">
        <v>4.5</v>
      </c>
      <c r="E10" s="73">
        <f t="shared" si="0"/>
        <v>243</v>
      </c>
    </row>
    <row r="11" spans="1:5" ht="12.75" customHeight="1" x14ac:dyDescent="0.2">
      <c r="A11" s="52" t="s">
        <v>22</v>
      </c>
      <c r="B11" s="116">
        <v>1</v>
      </c>
      <c r="C11" s="53">
        <f>B4*B11</f>
        <v>27</v>
      </c>
      <c r="D11" s="107">
        <v>2.99</v>
      </c>
      <c r="E11" s="73">
        <f t="shared" si="0"/>
        <v>80.73</v>
      </c>
    </row>
    <row r="12" spans="1:5" ht="12.75" customHeight="1" x14ac:dyDescent="0.2">
      <c r="A12" s="52" t="s">
        <v>95</v>
      </c>
      <c r="B12" s="116">
        <v>1</v>
      </c>
      <c r="C12" s="53">
        <f>B4*B12</f>
        <v>27</v>
      </c>
      <c r="D12" s="107">
        <v>12</v>
      </c>
      <c r="E12" s="73">
        <f t="shared" si="0"/>
        <v>324</v>
      </c>
    </row>
    <row r="13" spans="1:5" ht="12.75" customHeight="1" thickBot="1" x14ac:dyDescent="0.2">
      <c r="A13" s="54" t="s">
        <v>96</v>
      </c>
      <c r="B13" s="117">
        <v>1</v>
      </c>
      <c r="C13" s="55">
        <f>B4*B13</f>
        <v>27</v>
      </c>
      <c r="D13" s="108">
        <v>25</v>
      </c>
      <c r="E13" s="74">
        <f t="shared" si="0"/>
        <v>675</v>
      </c>
    </row>
    <row r="14" spans="1:5" ht="12.75" customHeight="1" x14ac:dyDescent="0.2">
      <c r="A14" s="56" t="s">
        <v>97</v>
      </c>
      <c r="B14" s="118">
        <v>270</v>
      </c>
      <c r="C14" s="51">
        <f>B14*B4</f>
        <v>7290</v>
      </c>
      <c r="D14" s="109">
        <v>0.22</v>
      </c>
      <c r="E14" s="81">
        <f t="shared" si="0"/>
        <v>1603.8</v>
      </c>
    </row>
    <row r="15" spans="1:5" ht="12.75" customHeight="1" x14ac:dyDescent="0.2">
      <c r="A15" s="57" t="s">
        <v>98</v>
      </c>
      <c r="B15" s="116">
        <v>6</v>
      </c>
      <c r="C15" s="53">
        <f>B15*B4</f>
        <v>162</v>
      </c>
      <c r="D15" s="110">
        <v>12.6</v>
      </c>
      <c r="E15" s="73">
        <f t="shared" si="0"/>
        <v>2041.2</v>
      </c>
    </row>
    <row r="16" spans="1:5" ht="12.75" customHeight="1" thickBot="1" x14ac:dyDescent="0.25">
      <c r="A16" s="58" t="s">
        <v>99</v>
      </c>
      <c r="B16" s="119">
        <v>1</v>
      </c>
      <c r="C16" s="70">
        <v>6</v>
      </c>
      <c r="D16" s="111">
        <v>190</v>
      </c>
      <c r="E16" s="74">
        <f>C16*D16</f>
        <v>1140</v>
      </c>
    </row>
    <row r="17" spans="1:8" ht="12.75" customHeight="1" x14ac:dyDescent="0.2">
      <c r="A17" s="75" t="s">
        <v>100</v>
      </c>
      <c r="B17" s="115">
        <v>1</v>
      </c>
      <c r="C17" s="79">
        <v>2</v>
      </c>
      <c r="D17" s="112">
        <v>34</v>
      </c>
      <c r="E17" s="72">
        <f t="shared" si="0"/>
        <v>68</v>
      </c>
    </row>
    <row r="18" spans="1:8" ht="12.75" customHeight="1" x14ac:dyDescent="0.15">
      <c r="A18" s="76" t="s">
        <v>183</v>
      </c>
      <c r="B18" s="120">
        <v>1</v>
      </c>
      <c r="C18" s="80">
        <v>5</v>
      </c>
      <c r="D18" s="110">
        <v>39.9</v>
      </c>
      <c r="E18" s="73">
        <f t="shared" si="0"/>
        <v>199.5</v>
      </c>
    </row>
    <row r="19" spans="1:8" ht="12.75" customHeight="1" x14ac:dyDescent="0.2">
      <c r="A19" s="77" t="s">
        <v>101</v>
      </c>
      <c r="B19" s="116">
        <v>1</v>
      </c>
      <c r="C19" s="53">
        <v>2</v>
      </c>
      <c r="D19" s="110">
        <v>590</v>
      </c>
      <c r="E19" s="73">
        <f t="shared" si="0"/>
        <v>1180</v>
      </c>
    </row>
    <row r="20" spans="1:8" ht="12.75" customHeight="1" x14ac:dyDescent="0.15">
      <c r="A20" s="77" t="s">
        <v>186</v>
      </c>
      <c r="B20" s="116">
        <v>1</v>
      </c>
      <c r="C20" s="53">
        <v>1</v>
      </c>
      <c r="D20" s="110">
        <v>730</v>
      </c>
      <c r="E20" s="123">
        <f>C20*D20</f>
        <v>730</v>
      </c>
    </row>
    <row r="21" spans="1:8" ht="12.75" customHeight="1" x14ac:dyDescent="0.15">
      <c r="A21" s="77" t="s">
        <v>102</v>
      </c>
      <c r="B21" s="116">
        <v>1</v>
      </c>
      <c r="C21" s="53">
        <v>2</v>
      </c>
      <c r="D21" s="110">
        <v>80</v>
      </c>
      <c r="E21" s="73">
        <f t="shared" si="0"/>
        <v>160</v>
      </c>
    </row>
    <row r="22" spans="1:8" ht="12.75" customHeight="1" x14ac:dyDescent="0.15">
      <c r="A22" s="77" t="s">
        <v>103</v>
      </c>
      <c r="B22" s="120">
        <v>1</v>
      </c>
      <c r="C22" s="80">
        <v>5</v>
      </c>
      <c r="D22" s="110">
        <v>28</v>
      </c>
      <c r="E22" s="73">
        <f t="shared" si="0"/>
        <v>140</v>
      </c>
    </row>
    <row r="23" spans="1:8" ht="12.75" customHeight="1" thickBot="1" x14ac:dyDescent="0.25">
      <c r="A23" s="78" t="s">
        <v>104</v>
      </c>
      <c r="B23" s="119">
        <v>1</v>
      </c>
      <c r="C23" s="70">
        <v>5</v>
      </c>
      <c r="D23" s="111">
        <v>30</v>
      </c>
      <c r="E23" s="74">
        <f t="shared" si="0"/>
        <v>150</v>
      </c>
    </row>
    <row r="24" spans="1:8" ht="12.75" customHeight="1" x14ac:dyDescent="0.15">
      <c r="A24" s="274" t="s">
        <v>25</v>
      </c>
      <c r="B24" s="274"/>
      <c r="C24" s="274"/>
      <c r="D24" s="274"/>
      <c r="E24" s="71">
        <f>SUM(E6:E23)</f>
        <v>14012.65</v>
      </c>
    </row>
    <row r="25" spans="1:8" ht="12.75" customHeight="1" x14ac:dyDescent="0.15">
      <c r="A25" s="277" t="s">
        <v>168</v>
      </c>
      <c r="B25" s="278"/>
      <c r="C25" s="278"/>
      <c r="D25" s="279"/>
      <c r="E25" s="71">
        <f>E24/2</f>
        <v>7006.3249999999998</v>
      </c>
      <c r="H25" s="84"/>
    </row>
    <row r="26" spans="1:8" ht="12.75" customHeight="1" x14ac:dyDescent="0.15">
      <c r="A26" s="276" t="s">
        <v>27</v>
      </c>
      <c r="B26" s="276"/>
      <c r="C26" s="276"/>
      <c r="D26" s="276"/>
      <c r="E26" s="114">
        <f>E24/12</f>
        <v>1167.7208333333333</v>
      </c>
    </row>
  </sheetData>
  <mergeCells count="6">
    <mergeCell ref="A1:E1"/>
    <mergeCell ref="A24:D24"/>
    <mergeCell ref="B3:C3"/>
    <mergeCell ref="B4:C4"/>
    <mergeCell ref="A26:D26"/>
    <mergeCell ref="A25:D25"/>
  </mergeCells>
  <pageMargins left="0.511811024" right="0.511811024" top="0.78740157499999996" bottom="0.78740157499999996" header="0.31496062000000002" footer="0.31496062000000002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A-CustoDetalhado</vt:lpstr>
      <vt:lpstr>B-EncargosSociais</vt:lpstr>
      <vt:lpstr>C-Insumos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licitacao2</dc:creator>
  <cp:lastModifiedBy>Licitacao2</cp:lastModifiedBy>
  <cp:lastPrinted>2022-06-30T13:47:53Z</cp:lastPrinted>
  <dcterms:created xsi:type="dcterms:W3CDTF">2022-03-08T16:28:56Z</dcterms:created>
  <dcterms:modified xsi:type="dcterms:W3CDTF">2022-06-30T13:50:18Z</dcterms:modified>
</cp:coreProperties>
</file>