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LANILHA LICITAR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<sst xmlns="http://schemas.openxmlformats.org/spreadsheetml/2006/main" count="1295" uniqueCount="728">
  <si>
    <t>ESQUADRIAS</t>
  </si>
  <si>
    <t>SERVIÇOS COMPLEMENTARES</t>
  </si>
  <si>
    <t>PINTURA</t>
  </si>
  <si>
    <t>SERVIÇOS FINAIS</t>
  </si>
  <si>
    <t>Obra:</t>
  </si>
  <si>
    <t>Construção da Escola Municipal Leila Domingues Chaerk</t>
  </si>
  <si>
    <t>Local:</t>
  </si>
  <si>
    <t>Município de Nova Fátima-PR.</t>
  </si>
  <si>
    <t>Data:</t>
  </si>
  <si>
    <t>BDI:</t>
  </si>
  <si>
    <t>PLANILHA ORÇAMENTÁRIA</t>
  </si>
  <si>
    <t>06 Salas de Aula - 110V</t>
  </si>
  <si>
    <t>un</t>
  </si>
  <si>
    <t>ITEM</t>
  </si>
  <si>
    <t>CÓDIGO</t>
  </si>
  <si>
    <t>FONTE</t>
  </si>
  <si>
    <t>DESCRIÇÃO DOS SERVIÇOS</t>
  </si>
  <si>
    <t>UNID.</t>
  </si>
  <si>
    <t>QUANT.</t>
  </si>
  <si>
    <t>PR. UNIT.(R$)</t>
  </si>
  <si>
    <t>VALOR (R$)</t>
  </si>
  <si>
    <t>1.0</t>
  </si>
  <si>
    <t xml:space="preserve">SERVIÇOS PRELIMINARES </t>
  </si>
  <si>
    <t>1.1</t>
  </si>
  <si>
    <t>74209/1</t>
  </si>
  <si>
    <t>SINAPI</t>
  </si>
  <si>
    <t>Placa de obra em chapa zincada, instalada</t>
  </si>
  <si>
    <t>m²</t>
  </si>
  <si>
    <t>1.2</t>
  </si>
  <si>
    <t>73805/1</t>
  </si>
  <si>
    <t>Barracão para escritório de obra porte pequeno s=25,41m²</t>
  </si>
  <si>
    <t>1.3</t>
  </si>
  <si>
    <t>74077/3</t>
  </si>
  <si>
    <t>Locação de construção de edificação com gabarito de madeira</t>
  </si>
  <si>
    <t>1.4</t>
  </si>
  <si>
    <t>73960/1</t>
  </si>
  <si>
    <t>Ligação provisória de energia elétrica em canteiro de obra</t>
  </si>
  <si>
    <t>1.5</t>
  </si>
  <si>
    <t>C2851</t>
  </si>
  <si>
    <t>SEINFRA</t>
  </si>
  <si>
    <t xml:space="preserve">Instalação provisória de água </t>
  </si>
  <si>
    <t>1.6</t>
  </si>
  <si>
    <t>C2849</t>
  </si>
  <si>
    <t>Instalações provisórias de esgoto</t>
  </si>
  <si>
    <t>1.7</t>
  </si>
  <si>
    <t>C2820</t>
  </si>
  <si>
    <t>Sondagem do terreno</t>
  </si>
  <si>
    <t>1.8</t>
  </si>
  <si>
    <t>73822/2</t>
  </si>
  <si>
    <t>Limpeza de terreno com remoção de camada vegetal</t>
  </si>
  <si>
    <t>Subtotal item 1.0</t>
  </si>
  <si>
    <t>2.0</t>
  </si>
  <si>
    <t>MOVIMENTO DE TERRAS PARA FUNDAÇÕES</t>
  </si>
  <si>
    <t>2.1</t>
  </si>
  <si>
    <t>Aterro apiloado em camadas de 0,20 m com material argilo - arenoso (entre baldrames)</t>
  </si>
  <si>
    <t>m³</t>
  </si>
  <si>
    <t>2.2</t>
  </si>
  <si>
    <t>73965/10</t>
  </si>
  <si>
    <t xml:space="preserve">Escavação manual de valas em qualquer terreno exceto rocha até h=1,50 m </t>
  </si>
  <si>
    <t>2.3</t>
  </si>
  <si>
    <t xml:space="preserve">Regularização e compactação do fundo de valas </t>
  </si>
  <si>
    <t>2.4</t>
  </si>
  <si>
    <t xml:space="preserve">Reaterro apiloado de vala com material da obra  </t>
  </si>
  <si>
    <t>Subtotal item 2.0</t>
  </si>
  <si>
    <t>3.0</t>
  </si>
  <si>
    <t xml:space="preserve">FUNDAÇÕES </t>
  </si>
  <si>
    <t xml:space="preserve">CONCRETO ARMADO PARA FUNDAÇÕES </t>
  </si>
  <si>
    <t>3.1</t>
  </si>
  <si>
    <t>74156/3</t>
  </si>
  <si>
    <t>Estaca a trado (broca) d=20 cm com concreto fck=15 Mpa (sem armação)</t>
  </si>
  <si>
    <t>m</t>
  </si>
  <si>
    <t>3.2</t>
  </si>
  <si>
    <t>73907/6</t>
  </si>
  <si>
    <t>Lastro de concreto magro (e=3,0 cm) - preparo mecânico</t>
  </si>
  <si>
    <t>3.3</t>
  </si>
  <si>
    <t>Forma de madeira comum para Fundações  - reaproveitamento 5X</t>
  </si>
  <si>
    <t>3.4</t>
  </si>
  <si>
    <t>74254/2</t>
  </si>
  <si>
    <t>Armação aço CA-50, Diam. 6,3 (1/4) á 12,5mm(1/2) -Fornecimento/corte perda de 10%) / dobra / colocação.</t>
  </si>
  <si>
    <t>kg</t>
  </si>
  <si>
    <t>3.5</t>
  </si>
  <si>
    <t>73942/2</t>
  </si>
  <si>
    <t>Armação de aço  CA-60 Diam. 3,4 a 6,0mm-Fornecimento/corte perda de 10%) / dobra / colocação.</t>
  </si>
  <si>
    <t>3.6</t>
  </si>
  <si>
    <t>74138/3</t>
  </si>
  <si>
    <t>Concreto para Fundação fck=25MPa, incluindo preparo, lançamento, adensamento.</t>
  </si>
  <si>
    <t>CONCRETO ARMADO PARA FUNDAÇÕES - VIGAS BALDRAMES</t>
  </si>
  <si>
    <t>3.7</t>
  </si>
  <si>
    <t>Forma de madeira comum para Fundções  - reaproveitamento 5X</t>
  </si>
  <si>
    <t>3.8</t>
  </si>
  <si>
    <t>3.9</t>
  </si>
  <si>
    <t>3.10</t>
  </si>
  <si>
    <t>CONCRETO ARMADO PARA FUNDAÇÕES - BASE CAIXA D´ÁGUA</t>
  </si>
  <si>
    <t>3.11</t>
  </si>
  <si>
    <t>3.12</t>
  </si>
  <si>
    <t>3.13</t>
  </si>
  <si>
    <t>3.14</t>
  </si>
  <si>
    <t>74138/2</t>
  </si>
  <si>
    <t>Concreto para Fundação fck=20MPa, incluindo preparo, lançamento, adensamento.</t>
  </si>
  <si>
    <t>3.15</t>
  </si>
  <si>
    <t>Estaca a trado (broca) d=30 cm com concreto fck=20 Mpa (sem armação)</t>
  </si>
  <si>
    <t>Subtotal item 3.0</t>
  </si>
  <si>
    <t>4.0</t>
  </si>
  <si>
    <t xml:space="preserve">SUPERESTRUTURA </t>
  </si>
  <si>
    <t>CONCRETO ARMADO  - VIGAS</t>
  </si>
  <si>
    <t>4.1</t>
  </si>
  <si>
    <t>Forma de madeira para estrutura de concreto  - reaproveitamento 5X</t>
  </si>
  <si>
    <t>4.2</t>
  </si>
  <si>
    <t>4.3</t>
  </si>
  <si>
    <t>4.4</t>
  </si>
  <si>
    <t>Concreto para estrutura fck=25MPa, incluindo preparo, lançamento, adensamento.</t>
  </si>
  <si>
    <t>CONCRETO ARMADO - LAJES E PILARES</t>
  </si>
  <si>
    <t>4.5</t>
  </si>
  <si>
    <t>4.6</t>
  </si>
  <si>
    <t>4.7</t>
  </si>
  <si>
    <t>4.8</t>
  </si>
  <si>
    <t>4.9</t>
  </si>
  <si>
    <t>74202/1</t>
  </si>
  <si>
    <t>Laje pré-moldada para forro</t>
  </si>
  <si>
    <t>Subtotal item 4.0</t>
  </si>
  <si>
    <t>5.0</t>
  </si>
  <si>
    <t>SISTEMA DE VEDAÇÃO VERTICAL INTERNO E EXTERNO (PAREDES)</t>
  </si>
  <si>
    <t>5.1</t>
  </si>
  <si>
    <t>73982/1</t>
  </si>
  <si>
    <t xml:space="preserve">Alvenaria de vedação de 1/2 vez em tijolos cerâmicos de 08 furos (dimensões nominais: 19x19x09); assentamento em argamassa no traço 1:2:8 (cimento, cal e areia) </t>
  </si>
  <si>
    <t>5.2</t>
  </si>
  <si>
    <t>Encunhamento (aperto de alvenaria) em tijolo cerâmicos maciços 5x10x20cm 1 vez (esp. 20cm), assentamento c/ argamassa traço1:6 (cimento e areia)</t>
  </si>
  <si>
    <t>5.3</t>
  </si>
  <si>
    <t>74200/1</t>
  </si>
  <si>
    <t>Verga 10X10CM em concreto pre-moldado FCK=20MPA</t>
  </si>
  <si>
    <t>5.4</t>
  </si>
  <si>
    <t>C4070</t>
  </si>
  <si>
    <t>Divisória de banheiros e sanitários em granito com espessura de 2cm polido assentado com argamassa traço 1:4</t>
  </si>
  <si>
    <t>Subtotal item 5.0</t>
  </si>
  <si>
    <t>6.0</t>
  </si>
  <si>
    <t>PORTAS DE MADEIRA</t>
  </si>
  <si>
    <t>6.1</t>
  </si>
  <si>
    <t>73910/5</t>
  </si>
  <si>
    <r>
      <t>Porta de abrir em madeira 0,80x2,10m ,</t>
    </r>
    <r>
      <rPr>
        <b/>
        <sz val="10"/>
        <rFont val="Arial"/>
        <family val="2"/>
      </rPr>
      <t xml:space="preserve"> PM1,</t>
    </r>
    <r>
      <rPr>
        <sz val="10"/>
        <rFont val="Arial"/>
        <family val="2"/>
      </rPr>
      <t xml:space="preserve"> incluso aduela 1A, alizar e dobradiça com aneis,conforme projeto de esquadrias</t>
    </r>
  </si>
  <si>
    <t>6.2</t>
  </si>
  <si>
    <t>MERCADO</t>
  </si>
  <si>
    <r>
      <t>Porta de abrir em madeira 0,80x2,10m com Chapa metálica h=50cm, visor de vidro 20x110cm,</t>
    </r>
    <r>
      <rPr>
        <b/>
        <sz val="10"/>
        <rFont val="Arial"/>
        <family val="2"/>
      </rPr>
      <t xml:space="preserve"> PM2, </t>
    </r>
    <r>
      <rPr>
        <sz val="10"/>
        <rFont val="Arial"/>
        <family val="2"/>
      </rPr>
      <t>conforme projeto de esquadrias</t>
    </r>
  </si>
  <si>
    <t>6.3</t>
  </si>
  <si>
    <r>
      <t xml:space="preserve">Porta de abrir em madeira 0,80x2,10m com Chapa metálica, </t>
    </r>
    <r>
      <rPr>
        <b/>
        <sz val="10"/>
        <rFont val="Arial"/>
        <family val="2"/>
      </rPr>
      <t xml:space="preserve">PM3, </t>
    </r>
    <r>
      <rPr>
        <sz val="10"/>
        <rFont val="Arial"/>
        <family val="2"/>
      </rPr>
      <t>conforme projeto de esquadrias</t>
    </r>
  </si>
  <si>
    <t>6.4</t>
  </si>
  <si>
    <t>73906/6</t>
  </si>
  <si>
    <r>
      <t xml:space="preserve">Porta de Madeira - </t>
    </r>
    <r>
      <rPr>
        <b/>
        <sz val="10"/>
        <rFont val="Arial"/>
        <family val="2"/>
      </rPr>
      <t>PM4</t>
    </r>
    <r>
      <rPr>
        <sz val="10"/>
        <rFont val="Arial"/>
        <family val="2"/>
      </rPr>
      <t xml:space="preserve"> - 0,60x210 - com veneziana excluso ferragens, conforme projeto de esquadrias</t>
    </r>
  </si>
  <si>
    <t>6.5</t>
  </si>
  <si>
    <t>73906/3</t>
  </si>
  <si>
    <r>
      <t xml:space="preserve">Porta de Madeira - </t>
    </r>
    <r>
      <rPr>
        <b/>
        <sz val="10"/>
        <rFont val="Arial"/>
        <family val="2"/>
      </rPr>
      <t>PM5</t>
    </r>
    <r>
      <rPr>
        <sz val="10"/>
        <rFont val="Arial"/>
        <family val="2"/>
      </rPr>
      <t xml:space="preserve"> - 0,80x210, com veneziana excluso ferragens, conforme projeto de esquadrias</t>
    </r>
  </si>
  <si>
    <t>6.7</t>
  </si>
  <si>
    <t>74139/2</t>
  </si>
  <si>
    <r>
      <t xml:space="preserve">Porta de abrir- Box  em madeira Laminado 0,60x1,60m, </t>
    </r>
    <r>
      <rPr>
        <b/>
        <sz val="10"/>
        <rFont val="Arial"/>
        <family val="2"/>
      </rPr>
      <t>PM6</t>
    </r>
    <r>
      <rPr>
        <sz val="10"/>
        <rFont val="Arial"/>
        <family val="2"/>
      </rPr>
      <t xml:space="preserve">, incluso marco, dobradiças e tarjeta tipo LIVRE/OCUPADOconforme projeto de esquadrias </t>
    </r>
  </si>
  <si>
    <t>6.8</t>
  </si>
  <si>
    <t>74139/1</t>
  </si>
  <si>
    <r>
      <t xml:space="preserve">Porta de abrir-Box em madeiraLaminado 0,80x1,60m, </t>
    </r>
    <r>
      <rPr>
        <b/>
        <sz val="10"/>
        <rFont val="Arial"/>
        <family val="2"/>
      </rPr>
      <t>PM7</t>
    </r>
    <r>
      <rPr>
        <sz val="10"/>
        <rFont val="Arial"/>
        <family val="2"/>
      </rPr>
      <t>, incluso marco, dobradiças e tarjeta tipo LIVRE/OCUPADO, conforme projeto de esquadrias</t>
    </r>
  </si>
  <si>
    <t>FERRAGENS E ACESSÓRIOS</t>
  </si>
  <si>
    <t>6.9</t>
  </si>
  <si>
    <t>74068/6</t>
  </si>
  <si>
    <t>Fechadura de embutir completa, para portas externas</t>
  </si>
  <si>
    <t>6.10</t>
  </si>
  <si>
    <t>74069/1</t>
  </si>
  <si>
    <t>Fechadura de embutir completa, para portas de banheiro</t>
  </si>
  <si>
    <t>PORTAS DE ALUMÍNIO</t>
  </si>
  <si>
    <t>6.11</t>
  </si>
  <si>
    <t>74071/2</t>
  </si>
  <si>
    <r>
      <t xml:space="preserve">Porta de abrir de 0,80x2,10m em chapa de alumínio com vidro e veneziana- </t>
    </r>
    <r>
      <rPr>
        <b/>
        <sz val="10"/>
        <rFont val="Arial"/>
        <family val="2"/>
      </rPr>
      <t>PA1</t>
    </r>
    <r>
      <rPr>
        <sz val="10"/>
        <rFont val="Arial"/>
        <family val="2"/>
      </rPr>
      <t>, conforme projeto de esquadrias, inclusive ferragens</t>
    </r>
  </si>
  <si>
    <t>JANELAS DE ALUMÍNIO</t>
  </si>
  <si>
    <t>6.12</t>
  </si>
  <si>
    <r>
      <t xml:space="preserve">Janela de Alumínio, basculante 60x40cm, </t>
    </r>
    <r>
      <rPr>
        <b/>
        <sz val="10"/>
        <rFont val="Arial"/>
        <family val="2"/>
      </rPr>
      <t>JA-1</t>
    </r>
    <r>
      <rPr>
        <sz val="10"/>
        <rFont val="Arial"/>
        <family val="2"/>
      </rPr>
      <t>,conforme projeto de esquadrias, inclusive ferragens</t>
    </r>
  </si>
  <si>
    <t>6.13</t>
  </si>
  <si>
    <t>C4513</t>
  </si>
  <si>
    <r>
      <t xml:space="preserve">Janela de Alumínio, de abir 60x90cm, </t>
    </r>
    <r>
      <rPr>
        <b/>
        <sz val="10"/>
        <rFont val="Arial"/>
        <family val="2"/>
      </rPr>
      <t>JA-2</t>
    </r>
    <r>
      <rPr>
        <sz val="10"/>
        <rFont val="Arial"/>
        <family val="2"/>
      </rPr>
      <t>,conforme projeto de esquadrias, inclusive ferragens</t>
    </r>
  </si>
  <si>
    <t>6.14</t>
  </si>
  <si>
    <r>
      <t xml:space="preserve">Janela de Alumínio, basculante 100x40cm, </t>
    </r>
    <r>
      <rPr>
        <b/>
        <sz val="10"/>
        <rFont val="Arial"/>
        <family val="2"/>
      </rPr>
      <t>JA-3</t>
    </r>
    <r>
      <rPr>
        <sz val="10"/>
        <rFont val="Arial"/>
        <family val="2"/>
      </rPr>
      <t>,conforme projeto de esquadrias, inclusive ferragens</t>
    </r>
  </si>
  <si>
    <t>6.15</t>
  </si>
  <si>
    <r>
      <t xml:space="preserve">Janela de Alumínio, basculante 150x40cm, </t>
    </r>
    <r>
      <rPr>
        <b/>
        <sz val="10"/>
        <rFont val="Arial"/>
        <family val="2"/>
      </rPr>
      <t>JA-4</t>
    </r>
    <r>
      <rPr>
        <sz val="10"/>
        <rFont val="Arial"/>
        <family val="2"/>
      </rPr>
      <t>,conforme projeto de esquadrias, inclusive ferragens</t>
    </r>
  </si>
  <si>
    <t>6.16</t>
  </si>
  <si>
    <r>
      <t xml:space="preserve">Janela de Alumínio, de correr 120x100cm, </t>
    </r>
    <r>
      <rPr>
        <b/>
        <sz val="10"/>
        <rFont val="Arial"/>
        <family val="2"/>
      </rPr>
      <t>JA-5</t>
    </r>
    <r>
      <rPr>
        <sz val="10"/>
        <rFont val="Arial"/>
        <family val="2"/>
      </rPr>
      <t>,conforme projeto de esquadrias, inclusive ferragens</t>
    </r>
  </si>
  <si>
    <t>6.17</t>
  </si>
  <si>
    <r>
      <t xml:space="preserve">Janela de Alumínio, basculante 150x110cm, </t>
    </r>
    <r>
      <rPr>
        <b/>
        <sz val="10"/>
        <rFont val="Arial"/>
        <family val="2"/>
      </rPr>
      <t>JA-6</t>
    </r>
    <r>
      <rPr>
        <sz val="10"/>
        <rFont val="Arial"/>
        <family val="2"/>
      </rPr>
      <t>,conforme projeto de esquadrias, inclusive ferragens</t>
    </r>
  </si>
  <si>
    <t>6.18</t>
  </si>
  <si>
    <r>
      <t xml:space="preserve">Janela de Alumínio, basculante 200x110cm, </t>
    </r>
    <r>
      <rPr>
        <b/>
        <sz val="10"/>
        <rFont val="Arial"/>
        <family val="2"/>
      </rPr>
      <t>JA-7</t>
    </r>
    <r>
      <rPr>
        <sz val="10"/>
        <rFont val="Arial"/>
        <family val="2"/>
      </rPr>
      <t>,conforme projeto de esquadrias, inclusive ferragens</t>
    </r>
  </si>
  <si>
    <t>6.19</t>
  </si>
  <si>
    <r>
      <t>Janela de Alumínio, basculante 220X110cm,</t>
    </r>
    <r>
      <rPr>
        <b/>
        <sz val="10"/>
        <rFont val="Arial"/>
        <family val="2"/>
      </rPr>
      <t>JA-8,</t>
    </r>
    <r>
      <rPr>
        <sz val="10"/>
        <rFont val="Arial"/>
        <family val="2"/>
      </rPr>
      <t xml:space="preserve"> conforme projeto de esquadrias, inclusive ferragens</t>
    </r>
  </si>
  <si>
    <t>6.20</t>
  </si>
  <si>
    <t>74067/4</t>
  </si>
  <si>
    <r>
      <t>Janela de Alumínio, com veneziana fixa 200X60cm,</t>
    </r>
    <r>
      <rPr>
        <b/>
        <sz val="10"/>
        <rFont val="Arial"/>
        <family val="2"/>
      </rPr>
      <t>JA-9,</t>
    </r>
    <r>
      <rPr>
        <sz val="10"/>
        <rFont val="Arial"/>
        <family val="2"/>
      </rPr>
      <t xml:space="preserve"> conforme projeto de esquadrias, inclusive ferragens</t>
    </r>
  </si>
  <si>
    <t>6.21</t>
  </si>
  <si>
    <t>CP</t>
  </si>
  <si>
    <t>Tela de nylon de proteção- fixada na esquadria</t>
  </si>
  <si>
    <t>VIDROS</t>
  </si>
  <si>
    <t>6.22</t>
  </si>
  <si>
    <t>Vidro miniboreal incolor, espessura 6mm- fornecimento e instalação</t>
  </si>
  <si>
    <t>6.23</t>
  </si>
  <si>
    <t>Vidro liso comum incolor, espessura 6mm- fornecimento e instalação</t>
  </si>
  <si>
    <t>6.24</t>
  </si>
  <si>
    <t>Espelho cristal esp. 4mm sem moldura</t>
  </si>
  <si>
    <t>Subtotal item 6.0</t>
  </si>
  <si>
    <t>7.0</t>
  </si>
  <si>
    <t xml:space="preserve">SISTEMAS DE COBERTURA </t>
  </si>
  <si>
    <t>7.1</t>
  </si>
  <si>
    <t>73931/3</t>
  </si>
  <si>
    <t xml:space="preserve">Estrutura de Madeira aparelhada com tesoura vão de 3,0 a 7,0 m para telha cerâmica </t>
  </si>
  <si>
    <t>7.2</t>
  </si>
  <si>
    <t>73938/2</t>
  </si>
  <si>
    <t>Cobertura em telha cerâmica tipo romana</t>
  </si>
  <si>
    <t>7.3</t>
  </si>
  <si>
    <t>73938/7</t>
  </si>
  <si>
    <t xml:space="preserve">Cumeeira com telha cerâmica emboçada com argamassa traço 1:2:8 </t>
  </si>
  <si>
    <t>Subtotal item 7.0</t>
  </si>
  <si>
    <t>8.0</t>
  </si>
  <si>
    <t xml:space="preserve">IMPERMEABILIZAÇÃO </t>
  </si>
  <si>
    <t>8.1</t>
  </si>
  <si>
    <t xml:space="preserve">Impermeabilização com tinta betuminosa em fundações, baldrames </t>
  </si>
  <si>
    <t>Subtotal item 8.0</t>
  </si>
  <si>
    <t>9.0</t>
  </si>
  <si>
    <t>REVESTIMENTOS INTERNOS E EXTERNOS</t>
  </si>
  <si>
    <t>9.1</t>
  </si>
  <si>
    <t>Chapisco em  parede com argamassa traço - 1:3 (cimento / areia)</t>
  </si>
  <si>
    <t>9.2</t>
  </si>
  <si>
    <t>C0778</t>
  </si>
  <si>
    <t>Chapisco em teto com argamassa traço - 1:3 (cimento / areia)</t>
  </si>
  <si>
    <t>9.3</t>
  </si>
  <si>
    <t>73927/8</t>
  </si>
  <si>
    <t>Emboço  de parede, com argamassa traço - 1:2:9 (cimento / cal / areia), espessura 1,5 cm</t>
  </si>
  <si>
    <t>9.4</t>
  </si>
  <si>
    <t>C4002</t>
  </si>
  <si>
    <t>Reboco de parede, com argamassa traço - 1:2:6 (cimento / cal / areia), espessura 2,0 cm (massa única)</t>
  </si>
  <si>
    <t>9.5</t>
  </si>
  <si>
    <t>C1218</t>
  </si>
  <si>
    <t>Reboco de teto, com argamassa traço - 1:2:9 (cimento / cal / areia), espessura 1,5 cm</t>
  </si>
  <si>
    <t>9.6</t>
  </si>
  <si>
    <t>C4443</t>
  </si>
  <si>
    <t xml:space="preserve">Revestimento cerâmico de paredes PEI IV- cerâmica 30 x 40 cm aplicado com argamassa industrializada- incl. rejunte - conforme projeto   </t>
  </si>
  <si>
    <t>9.7</t>
  </si>
  <si>
    <t>C4442</t>
  </si>
  <si>
    <t>Revestimento cerâmico de paredes PEI IV - cerâmica 10 x 10 cm aplicado com argamassa industrializada- incl. rejunte - conforme projeto</t>
  </si>
  <si>
    <t>9.8</t>
  </si>
  <si>
    <t>Roda meio em madeira (largura=10cm)</t>
  </si>
  <si>
    <t>Subtotal item 9.0</t>
  </si>
  <si>
    <t>10.0</t>
  </si>
  <si>
    <t>SISTEMAS DE PISOS INTERNOS E EXTERNOS (PAVIMENTAÇÃO)</t>
  </si>
  <si>
    <t>10.1</t>
  </si>
  <si>
    <t>74000/1</t>
  </si>
  <si>
    <t xml:space="preserve">Camada impermeabilizadora e=5cm </t>
  </si>
  <si>
    <t>10.2</t>
  </si>
  <si>
    <t>73977/1</t>
  </si>
  <si>
    <t xml:space="preserve">Camada regularizadora e=3cm </t>
  </si>
  <si>
    <t>10.3</t>
  </si>
  <si>
    <t>73829/1</t>
  </si>
  <si>
    <t>Piso cerâmico esmaltado PEI V - 40 x 40 cm  aplicado com argamassa industrializada - incl. rejunte - Branco antiderrapante - conforme projeto</t>
  </si>
  <si>
    <t>10.4</t>
  </si>
  <si>
    <t xml:space="preserve">Piso cerâmico esmaltado PEI V - 40 x 40 cm  aplicado com argamassa industrializada - incl. rejunte - Cinza Antiderrapante - conforme projeto </t>
  </si>
  <si>
    <t>10.5</t>
  </si>
  <si>
    <t>C4624</t>
  </si>
  <si>
    <t>Piso podotátil interno em borracha 30x30cm, assentamento com cola vinil (fornecimento e assentamento)</t>
  </si>
  <si>
    <t>10.6</t>
  </si>
  <si>
    <t>Piso tátil de alerta/direcional em placas pré-moldadas - 5MPa</t>
  </si>
  <si>
    <t>10.7</t>
  </si>
  <si>
    <t>C2284</t>
  </si>
  <si>
    <t xml:space="preserve">Soleira em granito cinza andorinha, L=15cm, E=2cm </t>
  </si>
  <si>
    <t>PAVIMENTAÇÃO EXTERNA</t>
  </si>
  <si>
    <t>10.8</t>
  </si>
  <si>
    <t>Piso de cimento desempenado com juntas de dilatação</t>
  </si>
  <si>
    <t>10.9</t>
  </si>
  <si>
    <t>73907/3</t>
  </si>
  <si>
    <t>Rampa de acesso em concreto não estrutural</t>
  </si>
  <si>
    <t>10.10</t>
  </si>
  <si>
    <t>74223/1</t>
  </si>
  <si>
    <t>Meio -fio (GUIA) de concreto premoldado</t>
  </si>
  <si>
    <t>10.11</t>
  </si>
  <si>
    <t>74164/4</t>
  </si>
  <si>
    <t>Lastro de brita para o estacionamento</t>
  </si>
  <si>
    <t>Subtotal item 10.0</t>
  </si>
  <si>
    <t>11.0</t>
  </si>
  <si>
    <t>11.1</t>
  </si>
  <si>
    <t>74134/2</t>
  </si>
  <si>
    <t xml:space="preserve">Emassamento de paredes internas com massa PVA - 02 demãos </t>
  </si>
  <si>
    <t>11.2</t>
  </si>
  <si>
    <t>73955/2</t>
  </si>
  <si>
    <t xml:space="preserve">Emassamento de lajes internas com massa PVA - 02 demãos </t>
  </si>
  <si>
    <t>11.3</t>
  </si>
  <si>
    <t>73954/2</t>
  </si>
  <si>
    <t>Pintura em latex acrílico 02 demãos sobre paredes internas e externas</t>
  </si>
  <si>
    <t>11.4</t>
  </si>
  <si>
    <t>73750/1</t>
  </si>
  <si>
    <t xml:space="preserve">Pintura em latex PVA 02 demãos sobre lajes internas e externas </t>
  </si>
  <si>
    <t>11.5</t>
  </si>
  <si>
    <t>74065/1</t>
  </si>
  <si>
    <t>Pintura em esmalte sintético 02 demãos em roda meio de madeira</t>
  </si>
  <si>
    <t>11.6</t>
  </si>
  <si>
    <t>73924/2</t>
  </si>
  <si>
    <t>Pintura em esmalte acetinado 02 demãos para portão</t>
  </si>
  <si>
    <t>11.7</t>
  </si>
  <si>
    <t>Pintura em eslamte sintético 02 demãos em porta de madeira</t>
  </si>
  <si>
    <t>Subtotal item 11.0</t>
  </si>
  <si>
    <t>12.0</t>
  </si>
  <si>
    <t>INSTALAÇÕES HIDRÁULICA</t>
  </si>
  <si>
    <t>12.1</t>
  </si>
  <si>
    <t>74184/1</t>
  </si>
  <si>
    <t>Registro de gaveta bruto, Ø 1"</t>
  </si>
  <si>
    <t>12.2</t>
  </si>
  <si>
    <t>74183/1</t>
  </si>
  <si>
    <t>Registro de gaveta bruto, Ø 1 1/4"</t>
  </si>
  <si>
    <t>12.3</t>
  </si>
  <si>
    <t>Registro de gaveta bruto, Ø 1 1/2"</t>
  </si>
  <si>
    <t>12.4</t>
  </si>
  <si>
    <t>74181/1</t>
  </si>
  <si>
    <t>Registro de gaveta bruto, Ø 2"</t>
  </si>
  <si>
    <t>12.5</t>
  </si>
  <si>
    <t>74180/1</t>
  </si>
  <si>
    <t>Registro de gaveta bruto, Ø 2 1/2"</t>
  </si>
  <si>
    <t>12.6</t>
  </si>
  <si>
    <t>Registro de pressao com canopla Ø 3/4"</t>
  </si>
  <si>
    <t>12.7</t>
  </si>
  <si>
    <t>75030/1</t>
  </si>
  <si>
    <t>Tubo PVC soldável Ø 20 mm, inclusive conexões</t>
  </si>
  <si>
    <t>12.8</t>
  </si>
  <si>
    <t>Tubo PVC soldável Ø 25 mm, inclusive conexões</t>
  </si>
  <si>
    <t>12.9</t>
  </si>
  <si>
    <t>75030/2</t>
  </si>
  <si>
    <t>Tubo PVC soldável Ø 32 mm, inclusive conexões</t>
  </si>
  <si>
    <t>12.10</t>
  </si>
  <si>
    <t>75030/3</t>
  </si>
  <si>
    <t>Tubo PVC soldável Ø 40 mm, inclusive conexões</t>
  </si>
  <si>
    <t>12.11</t>
  </si>
  <si>
    <t>75030/4</t>
  </si>
  <si>
    <t>Tubo PVC soldável Ø 50 mm, inclusive conexões</t>
  </si>
  <si>
    <t>12.12</t>
  </si>
  <si>
    <t>75030/5</t>
  </si>
  <si>
    <t>Tubo PVC soldável Ø 60 mm, inclusive conexões</t>
  </si>
  <si>
    <t>12.13</t>
  </si>
  <si>
    <t>Caixa dágua metálica completa de 15.000l, inclusive base conforme projeto</t>
  </si>
  <si>
    <t>12.14</t>
  </si>
  <si>
    <t>Joelho PCV soldavel 90º agua fria 20mm</t>
  </si>
  <si>
    <t>12.15</t>
  </si>
  <si>
    <t>Joelho PCV soldavel 90º agua fria 25mm</t>
  </si>
  <si>
    <t>12.16</t>
  </si>
  <si>
    <t>Joelho PCV soldavel 90º agua fria 40mm</t>
  </si>
  <si>
    <t>12.17</t>
  </si>
  <si>
    <t>Joelho PCV soldavel 90º agua fria 32mm</t>
  </si>
  <si>
    <t>12.18</t>
  </si>
  <si>
    <t>Joelho PCV soldavel 90º agua fria 60mm</t>
  </si>
  <si>
    <t>12.19</t>
  </si>
  <si>
    <t>Te PVC soldavel com rosca agua fria 25mmX25mmX20mm</t>
  </si>
  <si>
    <t>12.20</t>
  </si>
  <si>
    <t>Te PVC soldavel com rosca agua fria 25mmX25mmX32mm</t>
  </si>
  <si>
    <t>12.21</t>
  </si>
  <si>
    <t>C2410</t>
  </si>
  <si>
    <t>Te PVC soldavel com rosca agua fria 50mmX50mmX40mm</t>
  </si>
  <si>
    <t>12.22</t>
  </si>
  <si>
    <t>Te PVC soldavel com rosca agua fria 60mmX60mmX25mm</t>
  </si>
  <si>
    <t>12.23</t>
  </si>
  <si>
    <t>Te PVC soldavel com rosca agua fria 60mmX60mmX50mm</t>
  </si>
  <si>
    <t>12.24</t>
  </si>
  <si>
    <t>Te PVC soldável agua fria 20mm</t>
  </si>
  <si>
    <t>12.25</t>
  </si>
  <si>
    <t>Te PVC soldável agua fria 25mm</t>
  </si>
  <si>
    <t>12.26</t>
  </si>
  <si>
    <t>Te PVC soldável agua fria 60mm</t>
  </si>
  <si>
    <t>12.27</t>
  </si>
  <si>
    <t>Te PVC soldável agua fria 40mm</t>
  </si>
  <si>
    <t>Subtotal item 12.0</t>
  </si>
  <si>
    <t>13.0</t>
  </si>
  <si>
    <t>INSTALAÇÃO SANITÁRIA</t>
  </si>
  <si>
    <t>13.1</t>
  </si>
  <si>
    <t>Caixa Sifonada 100x100x50mm</t>
  </si>
  <si>
    <t>13.2</t>
  </si>
  <si>
    <t>Ralo Seco PVC 100x100mm</t>
  </si>
  <si>
    <t>13.3</t>
  </si>
  <si>
    <t>C3738</t>
  </si>
  <si>
    <t>Terminal de Ventilação Série Normal 50mm</t>
  </si>
  <si>
    <t>13.4</t>
  </si>
  <si>
    <t>74165/4</t>
  </si>
  <si>
    <t>Tubo de PVC Série Normal 100mm, fornec. e instalação, inclusive conexões</t>
  </si>
  <si>
    <t>13.5</t>
  </si>
  <si>
    <t>74165/1</t>
  </si>
  <si>
    <t>Tubo de PVC Série Normal 40mm, fornec. e instalação, inclusive conexões</t>
  </si>
  <si>
    <t>13.6</t>
  </si>
  <si>
    <t>74165/2</t>
  </si>
  <si>
    <t>Tubo de PVC Série Normal 50mm , fornec. e instalação, inclusive conexões</t>
  </si>
  <si>
    <t>13.7</t>
  </si>
  <si>
    <t>74168/1</t>
  </si>
  <si>
    <t>Tubo de PVC Série Normal 150mm , fornec. e instalação, inclusive conexões</t>
  </si>
  <si>
    <t>13.8</t>
  </si>
  <si>
    <t>Joelho PCV 45º esgoto 40 mm</t>
  </si>
  <si>
    <t>13.9</t>
  </si>
  <si>
    <t>Joelho PCV 90º esgoto 40 mm</t>
  </si>
  <si>
    <t>13.10</t>
  </si>
  <si>
    <t>Junção PVC esgoto 40 mm</t>
  </si>
  <si>
    <t>13.11</t>
  </si>
  <si>
    <t>Junção PVC esgoto 100 x 50 mm</t>
  </si>
  <si>
    <t>13.12</t>
  </si>
  <si>
    <t>Joelho PCV 90º esgoto 100 mm</t>
  </si>
  <si>
    <t>13.13</t>
  </si>
  <si>
    <t>Junção PVC esgoto 100 x 100 mm</t>
  </si>
  <si>
    <t>13.14</t>
  </si>
  <si>
    <t>Caixa de inspeção em alvenaria de tijolo medindo 900x900x600mm , com tampão em ferro fundido</t>
  </si>
  <si>
    <t>13.15</t>
  </si>
  <si>
    <t>74051/1</t>
  </si>
  <si>
    <t>Caixa de gordura sifonada, em alvenaria de tijolo, medindo 900x900x1200mm, com tampão em ferro fundido</t>
  </si>
  <si>
    <t>13.16</t>
  </si>
  <si>
    <t>74198/2</t>
  </si>
  <si>
    <t>Sumidouro em alvenaria 3,00 x 3,00 x 4,50 m</t>
  </si>
  <si>
    <t>13.17</t>
  </si>
  <si>
    <t>74197/1</t>
  </si>
  <si>
    <t>Fossa séptica  (dimensões internas 3,00x1,70x1,50m)</t>
  </si>
  <si>
    <t>13.18</t>
  </si>
  <si>
    <t>C4026</t>
  </si>
  <si>
    <t>Canaleta de concreto 20cm x 20cm com tampa com grelha de alumínio</t>
  </si>
  <si>
    <t>Subtotal item 13.0</t>
  </si>
  <si>
    <t>14.0</t>
  </si>
  <si>
    <t>LOUÇAS E METAIS</t>
  </si>
  <si>
    <t>14.1</t>
  </si>
  <si>
    <t>C4635</t>
  </si>
  <si>
    <t>Bacia Sanitária Vogue Plus, Linha Conforto com abertura, cor Branco Gelo, código: P.51,  DECA, ou equivalente p/ de descarga, com acessórios, bolsa de borracha para ligacao, tubo pvc ligacao - fornecimento e instalacao</t>
  </si>
  <si>
    <t>14.2</t>
  </si>
  <si>
    <t>C4642</t>
  </si>
  <si>
    <t>Assento Poliéster com abertura frontal Vogue Plus, Linha Conforto, cor Branco Gelo,c código AP.52, DECA, ou equivalente</t>
  </si>
  <si>
    <t>14.3</t>
  </si>
  <si>
    <t>Ducha Higiênica com registro e derivação Izy, código 1984.C37. ACT.CR, DECA, ou equivalente</t>
  </si>
  <si>
    <t>14.4</t>
  </si>
  <si>
    <t>Bacia Sanitária Convencional Izy, cor Branco Gelo, código P.11, DECA, ou equivalente</t>
  </si>
  <si>
    <t>14.5</t>
  </si>
  <si>
    <t>Válvula de descarga: Base Hydra Max, código 4550.404 e acabamento Hydra Max, código 4900.C.MAX 1 ½”, acabamento cromado, DECA ou equivalente</t>
  </si>
  <si>
    <t>14.6</t>
  </si>
  <si>
    <t>74193/1</t>
  </si>
  <si>
    <t>Bacia Sanitária Convencional com Caixa Acoplada, código Izy P.111, DECA, ou equivalente com acessórios- fornecimento e instalação</t>
  </si>
  <si>
    <t>14.7</t>
  </si>
  <si>
    <t>74113/1</t>
  </si>
  <si>
    <t>Assento plástico Izy, Código AP.01, DECA</t>
  </si>
  <si>
    <t>14.8</t>
  </si>
  <si>
    <t>74234/1</t>
  </si>
  <si>
    <t>Mictório com Sifão Integrado Branco Gelo, codigo M715, Deca ou equivalente</t>
  </si>
  <si>
    <t>14.9</t>
  </si>
  <si>
    <t>Lavatório Pequeno Ravena/Izy cor Branco Gelo, código: L.915, DECA, ou equivalente, sem coluna,(válvula, sifao e engate flexível cromados), exceto Torneira</t>
  </si>
  <si>
    <t>14.10</t>
  </si>
  <si>
    <t>Cuba de Embutir Oval cor Branco Gelo, código L.37, DECA, ou equivalente, em bancada  e complementos (válvula, sifao e engate flexível cromados), exceto torneira.</t>
  </si>
  <si>
    <t>14.11</t>
  </si>
  <si>
    <t>73949/9</t>
  </si>
  <si>
    <t>Torneira para lavatório de mesa bica baixa Izy, código 1193.C37, Deca ou equivalente</t>
  </si>
  <si>
    <t>14.12</t>
  </si>
  <si>
    <t>Papeleira Metálica Linha Izy, código 2020.C37, DECA ou equivalente</t>
  </si>
  <si>
    <t>14.13</t>
  </si>
  <si>
    <t>Barra de apoio, Linha conforto, código 2305.C, cor cromado, DECA ou equivalente</t>
  </si>
  <si>
    <t>14.14</t>
  </si>
  <si>
    <t>Barra de apoio para lavatório " u ", Linha conforto, aço polido, DECA, ou equivalente</t>
  </si>
  <si>
    <t>14.15</t>
  </si>
  <si>
    <t>Dispenser Toalha Linha Excellence, código 7007, Melhoramentos ou equivalente.</t>
  </si>
  <si>
    <t>14.16</t>
  </si>
  <si>
    <t>73947/12</t>
  </si>
  <si>
    <t>Saboneteira Linha Excellence, código 7009, Melhoramentos ou equivalente</t>
  </si>
  <si>
    <t>14.17</t>
  </si>
  <si>
    <t>74146/1</t>
  </si>
  <si>
    <t>Tanque Grande (40 L) cor Branco Gelo, código TQ.03, DECA, ou equivalente</t>
  </si>
  <si>
    <t>14.18</t>
  </si>
  <si>
    <t>73949/1</t>
  </si>
  <si>
    <t>Torneira de parede de uso geral com arejador Izy, código 1155.C37, DECA, ou equivalente para jardim ou tanque, padrao alto</t>
  </si>
  <si>
    <t>14.19</t>
  </si>
  <si>
    <t>73911/1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</si>
  <si>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</si>
  <si>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14.20</t>
  </si>
  <si>
    <t>73949/7</t>
  </si>
  <si>
    <t>Torneira para cozinha de mesa bica móvel Izy, código 1167.C37, DECA, ou equivalente</t>
  </si>
  <si>
    <t>14.21</t>
  </si>
  <si>
    <t>Cuba industrial 50x40 profundidade 30 – HIDRONOX, ou equivalente, com sifão em metal cromado 1.1/2x1.1/2", válvula em metal cromado tipo americana 3.1/2"x1.1/2" para pia - fornecimento e instalação</t>
  </si>
  <si>
    <t>14.22</t>
  </si>
  <si>
    <t>Torneira elétrica LorenEasy, LORENZETTI ou equivalente</t>
  </si>
  <si>
    <t>14.23</t>
  </si>
  <si>
    <t xml:space="preserve">Chuveiro Maxi Ducha, LORENZETTI, com Mangueira plástica/desviador para duchas elétricas, cógigo 8010-A, LORENZETTI,  ou equivalente </t>
  </si>
  <si>
    <t>14.24</t>
  </si>
  <si>
    <t>Torneira de parede de uso geral com bico para mangueira Izy, código 1153.C37, DECA, ou equivalente</t>
  </si>
  <si>
    <t>Subtotal item 14.0</t>
  </si>
  <si>
    <t>15.0</t>
  </si>
  <si>
    <t>INSTALAÇÃO DE GÁS COMBUSTÍVEL</t>
  </si>
  <si>
    <t>15.1</t>
  </si>
  <si>
    <t>Botijão P45</t>
  </si>
  <si>
    <t>15.2</t>
  </si>
  <si>
    <t>Abrigo para Central de GLP, em concreto</t>
  </si>
  <si>
    <t>15.3</t>
  </si>
  <si>
    <t>73994/1</t>
  </si>
  <si>
    <t xml:space="preserve">Armação em tela de aço 4,2mm, malha 15x15cm </t>
  </si>
  <si>
    <t>15.4</t>
  </si>
  <si>
    <t>73976/3</t>
  </si>
  <si>
    <t>Tubo de Ferro Galvanizado Ø 3/4", inclusive conexões</t>
  </si>
  <si>
    <t>15.5</t>
  </si>
  <si>
    <t>Cotovelo de ferro galvanizado Ø 3/4"</t>
  </si>
  <si>
    <t>15.6</t>
  </si>
  <si>
    <t>Fita anticorrosiva</t>
  </si>
  <si>
    <t>15.7</t>
  </si>
  <si>
    <t>Válvula esfera Ø 3/4" NPT 300</t>
  </si>
  <si>
    <t>15.8</t>
  </si>
  <si>
    <t>Registro 1º Estágio c/ manômetro</t>
  </si>
  <si>
    <t>15.9</t>
  </si>
  <si>
    <t>Registro 2º Estágio c/ manômetro</t>
  </si>
  <si>
    <t>15.10</t>
  </si>
  <si>
    <t>Registro do Regulador</t>
  </si>
  <si>
    <t>15.11</t>
  </si>
  <si>
    <t>Manômetro NPT 1/4, 0 a 300 Psi</t>
  </si>
  <si>
    <t>15.12</t>
  </si>
  <si>
    <t>Placa de sinalização em pvc cod 01 - (500x300) Proibido fumar</t>
  </si>
  <si>
    <t>15.13</t>
  </si>
  <si>
    <t>Placa de sinalização em pvc cod 06 - (500x300)  Perigo Inflamável</t>
  </si>
  <si>
    <t>Subtotal item 15.0</t>
  </si>
  <si>
    <t>16.0</t>
  </si>
  <si>
    <t>SISTEMA DE PROTEÇÃO CONTRA INCÊNCIO</t>
  </si>
  <si>
    <t>16.1</t>
  </si>
  <si>
    <t>Extintor PQS - 6KG</t>
  </si>
  <si>
    <t>16.2</t>
  </si>
  <si>
    <t>C4394</t>
  </si>
  <si>
    <t>Luminária de emergência de 31 Leds autonomia minima de 1 hora</t>
  </si>
  <si>
    <t>16.3</t>
  </si>
  <si>
    <t>Marcação no Piso - 1 x 1m para hidrante</t>
  </si>
  <si>
    <t>16.4</t>
  </si>
  <si>
    <t>CPU</t>
  </si>
  <si>
    <t>Placa de sinalização em pvc cod 13 - (316x158) Saída de emergência</t>
  </si>
  <si>
    <t>16.5</t>
  </si>
  <si>
    <t>Placa de sinalização em pvc cod 17 - (316x158) Mensagem "Saída"</t>
  </si>
  <si>
    <t>16.6</t>
  </si>
  <si>
    <t>Placa de sinalização em pvc cod 23 - (300x300) Extintor de Incêndio</t>
  </si>
  <si>
    <t>Subtotal item 16.0</t>
  </si>
  <si>
    <t>17.0</t>
  </si>
  <si>
    <t>INSTALAÇÕES ELÉTRICAS E TELEFÔNICAS 110V</t>
  </si>
  <si>
    <t>QUADRO DE DISTRIBUIÇÃO</t>
  </si>
  <si>
    <t>17.1</t>
  </si>
  <si>
    <t>74131/4</t>
  </si>
  <si>
    <t>Quadro de distribuição de embutir, sem barramento, para  12 disjuntores padrão europeu (linha branca), exclusive disjuntores</t>
  </si>
  <si>
    <t>17.2</t>
  </si>
  <si>
    <t>Quadro de distribuição de embutir, sem barramento, para 15 disjuntores padrão europeu (linha branca), exclusive disjuntores</t>
  </si>
  <si>
    <t>17.3</t>
  </si>
  <si>
    <t>Quadro de destribuiçãopara telefone - fornecimento e instalação</t>
  </si>
  <si>
    <t>17.4</t>
  </si>
  <si>
    <t>Quadro de medição fornecimento e instalação</t>
  </si>
  <si>
    <t>17.5</t>
  </si>
  <si>
    <t>74130/1</t>
  </si>
  <si>
    <t>Disjuntor termomagnetico monopolar 10 A, padrão DIN (linha branca)</t>
  </si>
  <si>
    <t>17.6</t>
  </si>
  <si>
    <t>Disjuntor termomagnetico monopolar 25 A, padrão DIN (linha branca)</t>
  </si>
  <si>
    <t>17.7</t>
  </si>
  <si>
    <t>74130/2</t>
  </si>
  <si>
    <t>Disjuntor termomagnetico monopolar 50 A, padrão DIN (linha branca)</t>
  </si>
  <si>
    <t>17.8</t>
  </si>
  <si>
    <t>Disjuntor termomagnetico monopolar 63 A, padrão DIN (linha branca)</t>
  </si>
  <si>
    <t>17.9</t>
  </si>
  <si>
    <t>C4562</t>
  </si>
  <si>
    <t>Dispositivo de proteção contra surto</t>
  </si>
  <si>
    <t>17.10</t>
  </si>
  <si>
    <t>74130/3</t>
  </si>
  <si>
    <t>Disjuntor bipolar termomagnetico 10 A - 5 kA</t>
  </si>
  <si>
    <t>17.11</t>
  </si>
  <si>
    <t>Disjuntor bipolar termomagnetico 13 A - 5 kA</t>
  </si>
  <si>
    <t>17.12</t>
  </si>
  <si>
    <t>Disjuntor bipolar termomagnetico 20 A - 5 kA</t>
  </si>
  <si>
    <t>17.13</t>
  </si>
  <si>
    <t>Disjuntor bipolar termomagnetico 10 A - 4.5 kA</t>
  </si>
  <si>
    <t>Disjuntor bipolar termomagnetico 20 A - 4.5 kA</t>
  </si>
  <si>
    <t>17.14</t>
  </si>
  <si>
    <t>Disjuntor bipolar termomagnetico 16 A - 4.5 kA</t>
  </si>
  <si>
    <t>17.15</t>
  </si>
  <si>
    <t>74130/5</t>
  </si>
  <si>
    <t>Disjuntor bipolar termomagnetico 70 A - 4.5 kA</t>
  </si>
  <si>
    <t>17.16</t>
  </si>
  <si>
    <t>74130/6</t>
  </si>
  <si>
    <t>Disjuntor bipolar termomagnetico 125A</t>
  </si>
  <si>
    <t>17.17</t>
  </si>
  <si>
    <t>C1109</t>
  </si>
  <si>
    <t>Disjuntor tripolar termomagnetico 250A</t>
  </si>
  <si>
    <t>ELETRODUTOS E ACESSÓRIOS</t>
  </si>
  <si>
    <t>17.18</t>
  </si>
  <si>
    <t>Eletroduto PVC flexível corrugado reforçado, Ø20mm (DN 3/4"), inclusive conexões</t>
  </si>
  <si>
    <t>17.19</t>
  </si>
  <si>
    <t>Eletroduto PVC flexível corrugado reforçado, Ø25mm (DN 1"), inclusive conexões</t>
  </si>
  <si>
    <t>17.20</t>
  </si>
  <si>
    <t>Eletroduto PVC rígido roscavel, Ø40mm (DN 1 1/2"), inclusive conexões</t>
  </si>
  <si>
    <t>17.21</t>
  </si>
  <si>
    <t>Eletroduto PVC rígido roscavel, Ø50mm (DN 2"), inclusive conexões</t>
  </si>
  <si>
    <t>17.22</t>
  </si>
  <si>
    <t>Eletroduto PVC rígido roscavel, Ø75mm (DN 3"), inclusive conexões</t>
  </si>
  <si>
    <t>17.23</t>
  </si>
  <si>
    <t>Eletroduto PVC rígido roscavel, Ø75mm (DN 4"), inclusive conexões</t>
  </si>
  <si>
    <t>17.24</t>
  </si>
  <si>
    <t>Curva 45º PVC rosqueavel 1.1/2"</t>
  </si>
  <si>
    <t>17.25</t>
  </si>
  <si>
    <t>Luva de aço galvanizado 1.1/2" - fornecimento e instalação</t>
  </si>
  <si>
    <t>17.26</t>
  </si>
  <si>
    <t>Luva de aço galvanizado 1/2" - fornecimento e instalação</t>
  </si>
  <si>
    <t>17.27</t>
  </si>
  <si>
    <t>Curva de aço galvanizado 1.1/4" - fornecimento e instalação</t>
  </si>
  <si>
    <t>17.28</t>
  </si>
  <si>
    <t>Caixa de passagem 40x40 com tampa</t>
  </si>
  <si>
    <t>17.29</t>
  </si>
  <si>
    <t>Caixa de passagem 30x30 para telefone</t>
  </si>
  <si>
    <t>17.30</t>
  </si>
  <si>
    <t>Caixa de passagem PVC 4x4" - fornecimento e instalação</t>
  </si>
  <si>
    <t>17.31</t>
  </si>
  <si>
    <t>Caixa de passagem PVC 4x2" - fornecimento e instalação</t>
  </si>
  <si>
    <t>17.32</t>
  </si>
  <si>
    <t>Caixa de passagem PVC 3" octogonal</t>
  </si>
  <si>
    <t>17.33</t>
  </si>
  <si>
    <t>C0671</t>
  </si>
  <si>
    <t>Canaleta PVC 80x80cm</t>
  </si>
  <si>
    <t>CABOS E FIOS (CONDUTORES)</t>
  </si>
  <si>
    <t>Condutor de cobre unipolar, isolação em PVC/70ºC, camada de proteção em PVC, não propagador de chamas, classe de tensão 750V, encordoamento classe 5, flexível, com as seguintes seções nominais:</t>
  </si>
  <si>
    <t>17.34</t>
  </si>
  <si>
    <t>73860/7</t>
  </si>
  <si>
    <t>#1,5 mm²</t>
  </si>
  <si>
    <t>17.35</t>
  </si>
  <si>
    <t>73860/8</t>
  </si>
  <si>
    <t>#2,5 mm²</t>
  </si>
  <si>
    <t>17.36</t>
  </si>
  <si>
    <t>73860/9</t>
  </si>
  <si>
    <t>#4 mm²</t>
  </si>
  <si>
    <t>17.37</t>
  </si>
  <si>
    <t>73860/10</t>
  </si>
  <si>
    <t>#6 mm²</t>
  </si>
  <si>
    <t>17.38</t>
  </si>
  <si>
    <t>73860/11</t>
  </si>
  <si>
    <t>#10 mm²</t>
  </si>
  <si>
    <t>17.39</t>
  </si>
  <si>
    <t>73860/12</t>
  </si>
  <si>
    <t>#16 mm²</t>
  </si>
  <si>
    <t>17.40</t>
  </si>
  <si>
    <t>73860/13</t>
  </si>
  <si>
    <t>#25 mm²</t>
  </si>
  <si>
    <t>17.41</t>
  </si>
  <si>
    <t>73860/14</t>
  </si>
  <si>
    <t>#35 mm²</t>
  </si>
  <si>
    <t>17.42</t>
  </si>
  <si>
    <t>73860/15</t>
  </si>
  <si>
    <t>#70 mm²</t>
  </si>
  <si>
    <t>17.43</t>
  </si>
  <si>
    <t>73860/16</t>
  </si>
  <si>
    <t>#95 mm²</t>
  </si>
  <si>
    <t>17.44</t>
  </si>
  <si>
    <t>73860/19</t>
  </si>
  <si>
    <t>#185 mm²</t>
  </si>
  <si>
    <t>17.45</t>
  </si>
  <si>
    <t>73768/10</t>
  </si>
  <si>
    <t>Cabo CCI-50  2 pares</t>
  </si>
  <si>
    <t>17.46</t>
  </si>
  <si>
    <t>C0560</t>
  </si>
  <si>
    <t>Cabo CCE-50 2 pares</t>
  </si>
  <si>
    <t>ILUMINAÇÃO E TOMADAS</t>
  </si>
  <si>
    <t>17.47</t>
  </si>
  <si>
    <t>Tomada universal, 2P+T, 10A/250v, cor branca, completa</t>
  </si>
  <si>
    <t>17.48</t>
  </si>
  <si>
    <t>Tomada universal, 2P+T, 20A/250V, cor branca, completa</t>
  </si>
  <si>
    <t>17.49</t>
  </si>
  <si>
    <t>Interruptor simples 10 A, completa</t>
  </si>
  <si>
    <t>17.50</t>
  </si>
  <si>
    <t>Interruptor duas seções 10A por seção, completa</t>
  </si>
  <si>
    <t>17.51</t>
  </si>
  <si>
    <t>Interruptor três seções 10A por seção, completa</t>
  </si>
  <si>
    <t>17.52</t>
  </si>
  <si>
    <t>Interruptor simples com uma tomada</t>
  </si>
  <si>
    <t>17.53</t>
  </si>
  <si>
    <t>C2298</t>
  </si>
  <si>
    <t>Placa cega 2x4"</t>
  </si>
  <si>
    <t>17.54</t>
  </si>
  <si>
    <t>73953/6</t>
  </si>
  <si>
    <t>Luminárias 2x32W completa</t>
  </si>
  <si>
    <t>17.55</t>
  </si>
  <si>
    <t>73953/2</t>
  </si>
  <si>
    <t>Luminárias 2x16W completa</t>
  </si>
  <si>
    <t>17.56</t>
  </si>
  <si>
    <t>C2045</t>
  </si>
  <si>
    <t>Projetor de aluminio com lampada de vapor metálico de 150W - fornecimento e instalação</t>
  </si>
  <si>
    <t>17.57</t>
  </si>
  <si>
    <t>Tomada para telefone</t>
  </si>
  <si>
    <t>Subtotal item 17.0</t>
  </si>
  <si>
    <t>18.0</t>
  </si>
  <si>
    <t>SISTEMA DE PROTEÇÃO CONTRA DESCARGAS ATMOSFÉRICAS (SPDA)</t>
  </si>
  <si>
    <t>Para-raios tipo Franklin</t>
  </si>
  <si>
    <t>18.1</t>
  </si>
  <si>
    <t>Vergalhão CA - 25 # 10 mm2</t>
  </si>
  <si>
    <t>18.2</t>
  </si>
  <si>
    <t>Conector mini-gar em bronze estanhado Tel-583</t>
  </si>
  <si>
    <t>18.3</t>
  </si>
  <si>
    <t>Caixa de equalização de potências 200x200mm em aço com barramento Expessura  6 mm</t>
  </si>
  <si>
    <t>18.4</t>
  </si>
  <si>
    <t>Haste tipo coopperweld 5/8" x 3,00m.</t>
  </si>
  <si>
    <t>18.5</t>
  </si>
  <si>
    <t>Cordoalha de cobre nu 35 mm2</t>
  </si>
  <si>
    <t>18.6</t>
  </si>
  <si>
    <t>Cordoalha de cobre nu 50 mm2</t>
  </si>
  <si>
    <t>18.7</t>
  </si>
  <si>
    <t>Caixa de inspeção, PVC de 12", com tampa de aço galvanizado,conforme detalhe no projeto</t>
  </si>
  <si>
    <t>18.8</t>
  </si>
  <si>
    <t>Conector  de bronze para haste de 5/8" e cabo de 50 mm²</t>
  </si>
  <si>
    <t>Subtotal item 18.0</t>
  </si>
  <si>
    <t>19.0</t>
  </si>
  <si>
    <t>19.1</t>
  </si>
  <si>
    <t>C0864</t>
  </si>
  <si>
    <t>Conjunto de mastro para três bandeiras e pedestal</t>
  </si>
  <si>
    <t>19.2</t>
  </si>
  <si>
    <t>C4065</t>
  </si>
  <si>
    <t>Bancada em granito cinza andorinha - espessura 2cm, conforme projeto</t>
  </si>
  <si>
    <t>19.3</t>
  </si>
  <si>
    <t>Prateleira, acabamento superior e banco em granito cinza andorinha - espessura 2cm, conforme projeto</t>
  </si>
  <si>
    <t>19.4</t>
  </si>
  <si>
    <t>C1869</t>
  </si>
  <si>
    <t>Peitoril em granito cinza, largura=17,00cm espessura variável e pingadeira</t>
  </si>
  <si>
    <t>19.6</t>
  </si>
  <si>
    <t>C1960</t>
  </si>
  <si>
    <t xml:space="preserve">Portas para armário de cozinha em mdf com revestimento em fórmica conforme projeto </t>
  </si>
  <si>
    <t>19.7</t>
  </si>
  <si>
    <t>C2910</t>
  </si>
  <si>
    <t>Prateleira de madeira</t>
  </si>
  <si>
    <t>19.8</t>
  </si>
  <si>
    <t>C4559</t>
  </si>
  <si>
    <t>Gradil  pré-fabricado incuindo pintura</t>
  </si>
  <si>
    <t>19.9</t>
  </si>
  <si>
    <t>74236/1</t>
  </si>
  <si>
    <t>Grama - fornecimento e plantio (inclusive camada de terra vegetal - 3,0 cm)</t>
  </si>
  <si>
    <t>19.10</t>
  </si>
  <si>
    <t>74238/2</t>
  </si>
  <si>
    <t>Portão em tela de arame galvanizado n.12 malha 2" e moldura em tubos de aço com duas folhas de abrir, incluso ferragens, 3m X 1,8m</t>
  </si>
  <si>
    <t>19.11</t>
  </si>
  <si>
    <t>Portão de correr em tela de arame galvanizado n.12 malha 2" e moldura em tubos de aço, incluso ferragens, 3m X 1,8m</t>
  </si>
  <si>
    <t>Subtotal item 19.0</t>
  </si>
  <si>
    <t>20.0</t>
  </si>
  <si>
    <t>20.1</t>
  </si>
  <si>
    <t>SINAP</t>
  </si>
  <si>
    <t>Limpeza geral</t>
  </si>
  <si>
    <t>Subtotal item 20.0</t>
  </si>
  <si>
    <t>Custo TOTAL com BDI incluso</t>
  </si>
  <si>
    <t/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</si>
</sst>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</numFmts>
  <fonts count="4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 quotePrefix="1">
      <alignment vertical="top"/>
    </xf>
    <xf numFmtId="0" fontId="5" fillId="0" borderId="12" xfId="0" applyFont="1" applyBorder="1" applyAlignment="1" quotePrefix="1">
      <alignment vertical="top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14" fontId="4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vertical="top"/>
    </xf>
    <xf numFmtId="0" fontId="6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right" wrapText="1"/>
    </xf>
    <xf numFmtId="10" fontId="4" fillId="0" borderId="17" xfId="0" applyNumberFormat="1" applyFont="1" applyBorder="1" applyAlignment="1">
      <alignment horizontal="left" vertical="center"/>
    </xf>
    <xf numFmtId="0" fontId="7" fillId="0" borderId="18" xfId="49" applyFont="1" applyFill="1" applyBorder="1" applyAlignment="1">
      <alignment horizontal="center"/>
      <protection/>
    </xf>
    <xf numFmtId="0" fontId="7" fillId="0" borderId="19" xfId="49" applyFont="1" applyFill="1" applyBorder="1" applyAlignment="1">
      <alignment horizontal="center"/>
      <protection/>
    </xf>
    <xf numFmtId="0" fontId="7" fillId="0" borderId="19" xfId="49" applyFont="1" applyFill="1" applyBorder="1" applyAlignment="1">
      <alignment horizontal="left" vertical="center"/>
      <protection/>
    </xf>
    <xf numFmtId="0" fontId="7" fillId="0" borderId="19" xfId="49" applyFont="1" applyFill="1" applyBorder="1" applyAlignment="1">
      <alignment horizontal="center" vertical="center"/>
      <protection/>
    </xf>
    <xf numFmtId="164" fontId="7" fillId="0" borderId="19" xfId="64" applyFont="1" applyFill="1" applyBorder="1" applyAlignment="1">
      <alignment horizontal="center" vertical="center"/>
    </xf>
    <xf numFmtId="164" fontId="7" fillId="0" borderId="19" xfId="64" applyFont="1" applyFill="1" applyBorder="1" applyAlignment="1">
      <alignment vertical="center"/>
    </xf>
    <xf numFmtId="164" fontId="7" fillId="0" borderId="20" xfId="64" applyFont="1" applyFill="1" applyBorder="1" applyAlignment="1">
      <alignment vertical="center"/>
    </xf>
    <xf numFmtId="0" fontId="7" fillId="0" borderId="13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left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164" fontId="7" fillId="0" borderId="0" xfId="64" applyFont="1" applyFill="1" applyBorder="1" applyAlignment="1">
      <alignment horizontal="center" vertical="center"/>
    </xf>
    <xf numFmtId="164" fontId="7" fillId="0" borderId="0" xfId="64" applyFont="1" applyFill="1" applyBorder="1" applyAlignment="1">
      <alignment vertical="center"/>
    </xf>
    <xf numFmtId="164" fontId="7" fillId="0" borderId="14" xfId="64" applyFont="1" applyFill="1" applyBorder="1" applyAlignment="1">
      <alignment vertical="center"/>
    </xf>
    <xf numFmtId="49" fontId="7" fillId="33" borderId="21" xfId="49" applyNumberFormat="1" applyFont="1" applyFill="1" applyBorder="1" applyAlignment="1">
      <alignment horizontal="center" vertical="center"/>
      <protection/>
    </xf>
    <xf numFmtId="49" fontId="7" fillId="33" borderId="21" xfId="49" applyNumberFormat="1" applyFont="1" applyFill="1" applyBorder="1" applyAlignment="1">
      <alignment horizontal="left" vertical="center"/>
      <protection/>
    </xf>
    <xf numFmtId="164" fontId="7" fillId="33" borderId="22" xfId="64" applyFont="1" applyFill="1" applyBorder="1" applyAlignment="1">
      <alignment horizontal="center" vertical="center"/>
    </xf>
    <xf numFmtId="4" fontId="7" fillId="33" borderId="21" xfId="49" applyNumberFormat="1" applyFont="1" applyFill="1" applyBorder="1" applyAlignment="1">
      <alignment horizontal="center" vertical="center"/>
      <protection/>
    </xf>
    <xf numFmtId="4" fontId="7" fillId="33" borderId="23" xfId="4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34" borderId="24" xfId="49" applyFont="1" applyFill="1" applyBorder="1" applyAlignment="1">
      <alignment horizontal="center" vertical="center"/>
      <protection/>
    </xf>
    <xf numFmtId="0" fontId="7" fillId="34" borderId="25" xfId="49" applyFont="1" applyFill="1" applyBorder="1" applyAlignment="1">
      <alignment horizontal="center"/>
      <protection/>
    </xf>
    <xf numFmtId="0" fontId="7" fillId="34" borderId="25" xfId="49" applyFont="1" applyFill="1" applyBorder="1" applyAlignment="1">
      <alignment vertical="center"/>
      <protection/>
    </xf>
    <xf numFmtId="164" fontId="7" fillId="34" borderId="25" xfId="64" applyFont="1" applyFill="1" applyBorder="1" applyAlignment="1">
      <alignment vertical="center"/>
    </xf>
    <xf numFmtId="4" fontId="7" fillId="34" borderId="26" xfId="49" applyNumberFormat="1" applyFont="1" applyFill="1" applyBorder="1" applyAlignment="1">
      <alignment vertical="center"/>
      <protection/>
    </xf>
    <xf numFmtId="0" fontId="7" fillId="0" borderId="24" xfId="49" applyFont="1" applyFill="1" applyBorder="1" applyAlignment="1">
      <alignment horizontal="center" vertical="center"/>
      <protection/>
    </xf>
    <xf numFmtId="0" fontId="7" fillId="0" borderId="25" xfId="49" applyFont="1" applyFill="1" applyBorder="1" applyAlignment="1">
      <alignment horizontal="center" vertical="center"/>
      <protection/>
    </xf>
    <xf numFmtId="0" fontId="7" fillId="0" borderId="25" xfId="49" applyFont="1" applyFill="1" applyBorder="1" applyAlignment="1">
      <alignment vertical="center"/>
      <protection/>
    </xf>
    <xf numFmtId="0" fontId="0" fillId="0" borderId="25" xfId="49" applyFont="1" applyFill="1" applyBorder="1" applyAlignment="1">
      <alignment vertical="center"/>
      <protection/>
    </xf>
    <xf numFmtId="164" fontId="0" fillId="0" borderId="25" xfId="64" applyFont="1" applyFill="1" applyBorder="1" applyAlignment="1">
      <alignment vertical="center"/>
    </xf>
    <xf numFmtId="164" fontId="0" fillId="0" borderId="25" xfId="64" applyFont="1" applyBorder="1" applyAlignment="1">
      <alignment horizontal="right" vertical="center"/>
    </xf>
    <xf numFmtId="0" fontId="0" fillId="0" borderId="24" xfId="49" applyFont="1" applyFill="1" applyBorder="1" applyAlignment="1">
      <alignment horizontal="center" vertical="center"/>
      <protection/>
    </xf>
    <xf numFmtId="0" fontId="0" fillId="0" borderId="25" xfId="49" applyFont="1" applyFill="1" applyBorder="1" applyAlignment="1">
      <alignment horizontal="center" vertical="center"/>
      <protection/>
    </xf>
    <xf numFmtId="0" fontId="0" fillId="0" borderId="25" xfId="49" applyFont="1" applyFill="1" applyBorder="1" applyAlignment="1">
      <alignment horizontal="center" vertical="center" wrapText="1"/>
      <protection/>
    </xf>
    <xf numFmtId="0" fontId="0" fillId="0" borderId="25" xfId="49" applyFont="1" applyFill="1" applyBorder="1" applyAlignment="1">
      <alignment horizontal="left" vertical="center"/>
      <protection/>
    </xf>
    <xf numFmtId="164" fontId="0" fillId="0" borderId="26" xfId="64" applyFont="1" applyBorder="1" applyAlignment="1">
      <alignment horizontal="right" vertical="center"/>
    </xf>
    <xf numFmtId="0" fontId="0" fillId="0" borderId="25" xfId="49" applyFont="1" applyFill="1" applyBorder="1" applyAlignment="1">
      <alignment horizontal="left" vertical="center" wrapText="1"/>
      <protection/>
    </xf>
    <xf numFmtId="4" fontId="7" fillId="0" borderId="26" xfId="0" applyNumberFormat="1" applyFont="1" applyFill="1" applyBorder="1" applyAlignment="1">
      <alignment vertical="center" wrapText="1"/>
    </xf>
    <xf numFmtId="164" fontId="0" fillId="0" borderId="0" xfId="64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6" xfId="49" applyFont="1" applyFill="1" applyBorder="1" applyAlignment="1">
      <alignment vertical="center"/>
      <protection/>
    </xf>
    <xf numFmtId="0" fontId="0" fillId="0" borderId="27" xfId="0" applyFont="1" applyFill="1" applyBorder="1" applyAlignment="1">
      <alignment horizontal="center" vertical="center" wrapText="1"/>
    </xf>
    <xf numFmtId="164" fontId="0" fillId="0" borderId="25" xfId="64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164" fontId="0" fillId="0" borderId="25" xfId="63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2" fontId="0" fillId="0" borderId="26" xfId="64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35" borderId="25" xfId="49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7" fillId="0" borderId="25" xfId="49" applyFont="1" applyFill="1" applyBorder="1" applyAlignment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5" xfId="49" applyFont="1" applyFill="1" applyBorder="1" applyAlignment="1">
      <alignment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35" borderId="25" xfId="49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49" applyFont="1" applyFill="1" applyBorder="1" applyAlignment="1">
      <alignment horizontal="center" vertical="center" wrapText="1"/>
      <protection/>
    </xf>
    <xf numFmtId="0" fontId="0" fillId="0" borderId="28" xfId="49" applyFont="1" applyFill="1" applyBorder="1" applyAlignment="1">
      <alignment horizontal="left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164" fontId="0" fillId="0" borderId="30" xfId="64" applyFont="1" applyFill="1" applyBorder="1" applyAlignment="1">
      <alignment horizontal="right" vertical="center"/>
    </xf>
    <xf numFmtId="0" fontId="0" fillId="35" borderId="19" xfId="49" applyFont="1" applyFill="1" applyBorder="1" applyAlignment="1">
      <alignment horizontal="center" vertical="center" wrapText="1"/>
      <protection/>
    </xf>
    <xf numFmtId="0" fontId="0" fillId="35" borderId="19" xfId="49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center" vertical="center"/>
    </xf>
    <xf numFmtId="164" fontId="0" fillId="0" borderId="28" xfId="64" applyFont="1" applyFill="1" applyBorder="1" applyAlignment="1">
      <alignment horizontal="right" vertical="center"/>
    </xf>
    <xf numFmtId="2" fontId="0" fillId="0" borderId="25" xfId="49" applyNumberFormat="1" applyFont="1" applyFill="1" applyBorder="1" applyAlignment="1">
      <alignment horizontal="center" vertical="center" wrapText="1"/>
      <protection/>
    </xf>
    <xf numFmtId="0" fontId="7" fillId="0" borderId="28" xfId="49" applyFont="1" applyFill="1" applyBorder="1" applyAlignment="1">
      <alignment horizontal="left" vertical="center" wrapText="1"/>
      <protection/>
    </xf>
    <xf numFmtId="2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35" borderId="25" xfId="49" applyFont="1" applyFill="1" applyBorder="1" applyAlignment="1">
      <alignment vertical="center" wrapText="1"/>
      <protection/>
    </xf>
    <xf numFmtId="164" fontId="0" fillId="0" borderId="25" xfId="64" applyFont="1" applyFill="1" applyBorder="1" applyAlignment="1">
      <alignment horizontal="center" vertical="center"/>
    </xf>
    <xf numFmtId="0" fontId="0" fillId="0" borderId="25" xfId="49" applyFont="1" applyFill="1" applyBorder="1" applyAlignment="1">
      <alignment vertical="center" wrapText="1"/>
      <protection/>
    </xf>
    <xf numFmtId="0" fontId="7" fillId="34" borderId="27" xfId="49" applyFont="1" applyFill="1" applyBorder="1" applyAlignment="1">
      <alignment horizontal="center" vertical="center"/>
      <protection/>
    </xf>
    <xf numFmtId="0" fontId="0" fillId="0" borderId="19" xfId="49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horizontal="center" vertical="center"/>
    </xf>
    <xf numFmtId="164" fontId="0" fillId="0" borderId="19" xfId="64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35" borderId="25" xfId="49" applyFont="1" applyFill="1" applyBorder="1" applyAlignment="1">
      <alignment horizontal="left" vertical="center" wrapText="1"/>
      <protection/>
    </xf>
    <xf numFmtId="0" fontId="0" fillId="35" borderId="24" xfId="49" applyFont="1" applyFill="1" applyBorder="1" applyAlignment="1">
      <alignment horizontal="center"/>
      <protection/>
    </xf>
    <xf numFmtId="49" fontId="0" fillId="35" borderId="25" xfId="0" applyNumberFormat="1" applyFont="1" applyFill="1" applyBorder="1" applyAlignment="1">
      <alignment horizontal="center" vertical="center" wrapText="1"/>
    </xf>
    <xf numFmtId="4" fontId="7" fillId="0" borderId="26" xfId="49" applyNumberFormat="1" applyFont="1" applyFill="1" applyBorder="1" applyAlignment="1">
      <alignment vertical="center" wrapText="1"/>
      <protection/>
    </xf>
    <xf numFmtId="0" fontId="7" fillId="0" borderId="19" xfId="49" applyFont="1" applyFill="1" applyBorder="1" applyAlignment="1">
      <alignment vertical="center"/>
      <protection/>
    </xf>
    <xf numFmtId="4" fontId="7" fillId="0" borderId="26" xfId="49" applyNumberFormat="1" applyFont="1" applyFill="1" applyBorder="1" applyAlignment="1">
      <alignment vertical="center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24" xfId="49" applyFont="1" applyFill="1" applyBorder="1" applyAlignment="1">
      <alignment horizontal="center" wrapText="1"/>
      <protection/>
    </xf>
    <xf numFmtId="0" fontId="7" fillId="0" borderId="25" xfId="49" applyFont="1" applyFill="1" applyBorder="1" applyAlignment="1">
      <alignment horizontal="center" vertical="center" wrapText="1"/>
      <protection/>
    </xf>
    <xf numFmtId="0" fontId="0" fillId="0" borderId="24" xfId="49" applyFont="1" applyFill="1" applyBorder="1" applyAlignment="1">
      <alignment horizontal="center" vertical="center" wrapText="1"/>
      <protection/>
    </xf>
    <xf numFmtId="164" fontId="0" fillId="0" borderId="25" xfId="64" applyFont="1" applyFill="1" applyBorder="1" applyAlignment="1">
      <alignment horizontal="center" vertical="center" wrapText="1"/>
    </xf>
    <xf numFmtId="0" fontId="7" fillId="0" borderId="24" xfId="49" applyFont="1" applyFill="1" applyBorder="1" applyAlignment="1">
      <alignment horizontal="center" vertical="center" wrapText="1"/>
      <protection/>
    </xf>
    <xf numFmtId="164" fontId="0" fillId="0" borderId="25" xfId="64" applyFont="1" applyFill="1" applyBorder="1" applyAlignment="1">
      <alignment vertical="center" wrapText="1"/>
    </xf>
    <xf numFmtId="0" fontId="0" fillId="0" borderId="19" xfId="49" applyFont="1" applyFill="1" applyBorder="1" applyAlignment="1">
      <alignment horizontal="center" vertical="center" wrapText="1"/>
      <protection/>
    </xf>
    <xf numFmtId="0" fontId="0" fillId="0" borderId="19" xfId="49" applyFont="1" applyFill="1" applyBorder="1" applyAlignment="1">
      <alignment horizontal="left" vertical="center" wrapText="1"/>
      <protection/>
    </xf>
    <xf numFmtId="164" fontId="0" fillId="0" borderId="19" xfId="64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0" fillId="35" borderId="25" xfId="49" applyNumberFormat="1" applyFont="1" applyFill="1" applyBorder="1" applyAlignment="1">
      <alignment horizontal="center" vertical="center"/>
      <protection/>
    </xf>
    <xf numFmtId="0" fontId="0" fillId="35" borderId="25" xfId="49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5" xfId="49" applyFont="1" applyFill="1" applyBorder="1" applyAlignment="1">
      <alignment horizontal="center" vertical="center"/>
      <protection/>
    </xf>
    <xf numFmtId="0" fontId="0" fillId="36" borderId="25" xfId="0" applyFont="1" applyFill="1" applyBorder="1" applyAlignment="1">
      <alignment horizontal="left" vertical="center" wrapText="1"/>
    </xf>
    <xf numFmtId="164" fontId="0" fillId="36" borderId="25" xfId="64" applyFont="1" applyFill="1" applyBorder="1" applyAlignment="1">
      <alignment horizontal="right" vertical="center"/>
    </xf>
    <xf numFmtId="164" fontId="0" fillId="36" borderId="26" xfId="64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8" fillId="0" borderId="25" xfId="44" applyNumberFormat="1" applyFont="1" applyFill="1" applyBorder="1" applyAlignment="1">
      <alignment horizontal="center" vertical="center" wrapText="1"/>
      <protection/>
    </xf>
    <xf numFmtId="0" fontId="8" fillId="0" borderId="25" xfId="44" applyFont="1" applyFill="1" applyBorder="1" applyAlignment="1">
      <alignment horizontal="center" vertical="center" wrapText="1"/>
      <protection/>
    </xf>
    <xf numFmtId="0" fontId="8" fillId="0" borderId="25" xfId="44" applyFont="1" applyFill="1" applyBorder="1" applyAlignment="1">
      <alignment horizontal="justify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164" fontId="0" fillId="0" borderId="25" xfId="64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7" fillId="0" borderId="32" xfId="64" applyFont="1" applyFill="1" applyBorder="1" applyAlignment="1">
      <alignment vertical="center"/>
    </xf>
    <xf numFmtId="164" fontId="7" fillId="34" borderId="29" xfId="64" applyFont="1" applyFill="1" applyBorder="1" applyAlignment="1">
      <alignment vertical="center"/>
    </xf>
    <xf numFmtId="164" fontId="0" fillId="36" borderId="29" xfId="64" applyFont="1" applyFill="1" applyBorder="1" applyAlignment="1">
      <alignment horizontal="right" vertical="center"/>
    </xf>
    <xf numFmtId="164" fontId="0" fillId="0" borderId="29" xfId="64" applyFont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 wrapText="1"/>
    </xf>
    <xf numFmtId="164" fontId="0" fillId="0" borderId="29" xfId="64" applyFont="1" applyFill="1" applyBorder="1" applyAlignment="1">
      <alignment vertical="center"/>
    </xf>
    <xf numFmtId="0" fontId="7" fillId="0" borderId="32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64" applyFont="1" applyBorder="1" applyAlignment="1">
      <alignment horizontal="center" vertical="center"/>
    </xf>
    <xf numFmtId="164" fontId="0" fillId="0" borderId="11" xfId="64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43" fillId="0" borderId="17" xfId="64" applyFont="1" applyBorder="1" applyAlignment="1">
      <alignment horizontal="right" vertical="center"/>
    </xf>
    <xf numFmtId="0" fontId="3" fillId="35" borderId="33" xfId="49" applyFont="1" applyFill="1" applyBorder="1" applyAlignment="1">
      <alignment horizontal="center" vertical="center"/>
      <protection/>
    </xf>
    <xf numFmtId="0" fontId="3" fillId="35" borderId="22" xfId="49" applyFont="1" applyFill="1" applyBorder="1" applyAlignment="1">
      <alignment horizontal="center" vertical="center"/>
      <protection/>
    </xf>
    <xf numFmtId="0" fontId="3" fillId="35" borderId="23" xfId="49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49" fontId="7" fillId="0" borderId="34" xfId="0" applyNumberFormat="1" applyFont="1" applyFill="1" applyBorder="1" applyAlignment="1">
      <alignment horizontal="right" vertical="center"/>
    </xf>
    <xf numFmtId="49" fontId="7" fillId="0" borderId="35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5" xfId="64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PageLayoutView="0" workbookViewId="0" topLeftCell="A304">
      <selection activeCell="L33" sqref="L33"/>
    </sheetView>
  </sheetViews>
  <sheetFormatPr defaultColWidth="9.140625" defaultRowHeight="12.75"/>
  <cols>
    <col min="1" max="1" width="7.00390625" style="0" customWidth="1"/>
    <col min="2" max="2" width="11.8515625" style="0" customWidth="1"/>
    <col min="3" max="3" width="9.00390625" style="0" bestFit="1" customWidth="1"/>
    <col min="4" max="4" width="67.7109375" style="0" bestFit="1" customWidth="1"/>
    <col min="5" max="5" width="6.00390625" style="0" bestFit="1" customWidth="1"/>
    <col min="6" max="6" width="9.28125" style="0" bestFit="1" customWidth="1"/>
    <col min="7" max="7" width="11.421875" style="0" hidden="1" customWidth="1"/>
    <col min="8" max="8" width="10.28125" style="0" bestFit="1" customWidth="1"/>
    <col min="9" max="9" width="12.7109375" style="0" bestFit="1" customWidth="1"/>
    <col min="10" max="10" width="13.00390625" style="0" customWidth="1"/>
    <col min="11" max="11" width="11.28125" style="0" bestFit="1" customWidth="1"/>
  </cols>
  <sheetData>
    <row r="1" spans="1:9" ht="15.75">
      <c r="A1" s="1" t="s">
        <v>4</v>
      </c>
      <c r="B1" s="2" t="s">
        <v>5</v>
      </c>
      <c r="C1" s="2"/>
      <c r="D1" s="2"/>
      <c r="E1" s="2"/>
      <c r="F1" s="2"/>
      <c r="G1" s="3"/>
      <c r="H1" s="3"/>
      <c r="I1" s="4"/>
    </row>
    <row r="2" spans="1:9" ht="15.75">
      <c r="A2" s="5" t="s">
        <v>6</v>
      </c>
      <c r="B2" s="6" t="s">
        <v>7</v>
      </c>
      <c r="C2" s="6"/>
      <c r="D2" s="6"/>
      <c r="E2" s="7"/>
      <c r="F2" s="8"/>
      <c r="G2" s="9" t="s">
        <v>8</v>
      </c>
      <c r="H2" s="9"/>
      <c r="I2" s="10">
        <v>43654</v>
      </c>
    </row>
    <row r="3" spans="1:9" ht="16.5" thickBot="1">
      <c r="A3" s="11"/>
      <c r="B3" s="12"/>
      <c r="C3" s="13"/>
      <c r="D3" s="13"/>
      <c r="E3" s="13"/>
      <c r="F3" s="13"/>
      <c r="G3" s="14" t="s">
        <v>9</v>
      </c>
      <c r="H3" s="14"/>
      <c r="I3" s="15"/>
    </row>
    <row r="4" spans="1:9" ht="16.5" thickBot="1">
      <c r="A4" s="166" t="s">
        <v>10</v>
      </c>
      <c r="B4" s="167"/>
      <c r="C4" s="167"/>
      <c r="D4" s="167"/>
      <c r="E4" s="167"/>
      <c r="F4" s="167"/>
      <c r="G4" s="167"/>
      <c r="H4" s="167"/>
      <c r="I4" s="168"/>
    </row>
    <row r="5" spans="1:9" ht="12.75">
      <c r="A5" s="16"/>
      <c r="B5" s="17"/>
      <c r="C5" s="17"/>
      <c r="D5" s="18" t="s">
        <v>11</v>
      </c>
      <c r="E5" s="19" t="s">
        <v>12</v>
      </c>
      <c r="F5" s="20">
        <v>1</v>
      </c>
      <c r="G5" s="21"/>
      <c r="H5" s="150"/>
      <c r="I5" s="22" t="e">
        <f>#REF!</f>
        <v>#REF!</v>
      </c>
    </row>
    <row r="6" spans="1:9" ht="13.5" thickBot="1">
      <c r="A6" s="23"/>
      <c r="B6" s="24"/>
      <c r="C6" s="24"/>
      <c r="D6" s="25"/>
      <c r="E6" s="26"/>
      <c r="F6" s="27"/>
      <c r="G6" s="28"/>
      <c r="H6" s="28"/>
      <c r="I6" s="29"/>
    </row>
    <row r="7" spans="1:9" ht="13.5" thickBot="1">
      <c r="A7" s="30" t="s">
        <v>13</v>
      </c>
      <c r="B7" s="30" t="s">
        <v>14</v>
      </c>
      <c r="C7" s="30" t="s">
        <v>15</v>
      </c>
      <c r="D7" s="31" t="s">
        <v>16</v>
      </c>
      <c r="E7" s="30" t="s">
        <v>17</v>
      </c>
      <c r="F7" s="32" t="s">
        <v>18</v>
      </c>
      <c r="G7" s="33" t="s">
        <v>19</v>
      </c>
      <c r="H7" s="34"/>
      <c r="I7" s="34" t="s">
        <v>20</v>
      </c>
    </row>
    <row r="8" spans="1:9" s="133" customFormat="1" ht="12.75">
      <c r="A8" s="157"/>
      <c r="B8" s="158"/>
      <c r="C8" s="158"/>
      <c r="D8" s="159"/>
      <c r="E8" s="160"/>
      <c r="F8" s="161"/>
      <c r="G8" s="162"/>
      <c r="H8" s="162"/>
      <c r="I8" s="163"/>
    </row>
    <row r="9" spans="1:9" s="133" customFormat="1" ht="12.75">
      <c r="A9" s="37" t="s">
        <v>21</v>
      </c>
      <c r="B9" s="38"/>
      <c r="C9" s="38"/>
      <c r="D9" s="39" t="s">
        <v>22</v>
      </c>
      <c r="E9" s="39"/>
      <c r="F9" s="40"/>
      <c r="G9" s="40"/>
      <c r="H9" s="151"/>
      <c r="I9" s="41">
        <f>I18</f>
        <v>0</v>
      </c>
    </row>
    <row r="10" spans="1:9" s="133" customFormat="1" ht="12.75">
      <c r="A10" s="134" t="s">
        <v>23</v>
      </c>
      <c r="B10" s="135" t="s">
        <v>24</v>
      </c>
      <c r="C10" s="136" t="s">
        <v>25</v>
      </c>
      <c r="D10" s="137" t="s">
        <v>26</v>
      </c>
      <c r="E10" s="135" t="s">
        <v>27</v>
      </c>
      <c r="F10" s="138">
        <v>0</v>
      </c>
      <c r="G10" s="138">
        <f>IF(F10="","",T10)</f>
        <v>0</v>
      </c>
      <c r="H10" s="152"/>
      <c r="I10" s="139">
        <f aca="true" t="shared" si="0" ref="I10:I17">F10*G10</f>
        <v>0</v>
      </c>
    </row>
    <row r="11" spans="1:9" s="133" customFormat="1" ht="12.75">
      <c r="A11" s="134" t="s">
        <v>28</v>
      </c>
      <c r="B11" s="135" t="s">
        <v>29</v>
      </c>
      <c r="C11" s="136" t="s">
        <v>25</v>
      </c>
      <c r="D11" s="137" t="s">
        <v>30</v>
      </c>
      <c r="E11" s="135" t="s">
        <v>27</v>
      </c>
      <c r="F11" s="138">
        <v>0</v>
      </c>
      <c r="G11" s="138">
        <f>IF(F11="","",T11)</f>
        <v>0</v>
      </c>
      <c r="H11" s="152"/>
      <c r="I11" s="139">
        <f t="shared" si="0"/>
        <v>0</v>
      </c>
    </row>
    <row r="12" spans="1:9" s="133" customFormat="1" ht="12.75">
      <c r="A12" s="62" t="s">
        <v>31</v>
      </c>
      <c r="B12" s="84" t="s">
        <v>32</v>
      </c>
      <c r="C12" s="49" t="s">
        <v>25</v>
      </c>
      <c r="D12" s="140" t="s">
        <v>33</v>
      </c>
      <c r="E12" s="84" t="s">
        <v>27</v>
      </c>
      <c r="F12" s="90">
        <v>0</v>
      </c>
      <c r="G12" s="47">
        <f>IF(F12="","",T12)</f>
        <v>0</v>
      </c>
      <c r="H12" s="153"/>
      <c r="I12" s="52">
        <f t="shared" si="0"/>
        <v>0</v>
      </c>
    </row>
    <row r="13" spans="1:9" s="133" customFormat="1" ht="12.75">
      <c r="A13" s="62" t="s">
        <v>34</v>
      </c>
      <c r="B13" s="84" t="s">
        <v>35</v>
      </c>
      <c r="C13" s="49" t="s">
        <v>25</v>
      </c>
      <c r="D13" s="140" t="s">
        <v>36</v>
      </c>
      <c r="E13" s="65" t="s">
        <v>12</v>
      </c>
      <c r="F13" s="90">
        <v>0</v>
      </c>
      <c r="G13" s="47">
        <f>IF(F13="","",T13)</f>
        <v>0</v>
      </c>
      <c r="H13" s="153"/>
      <c r="I13" s="52">
        <f t="shared" si="0"/>
        <v>0</v>
      </c>
    </row>
    <row r="14" spans="1:9" s="133" customFormat="1" ht="12.75">
      <c r="A14" s="62" t="s">
        <v>37</v>
      </c>
      <c r="B14" s="141" t="s">
        <v>38</v>
      </c>
      <c r="C14" s="142" t="s">
        <v>39</v>
      </c>
      <c r="D14" s="45" t="s">
        <v>40</v>
      </c>
      <c r="E14" s="49" t="s">
        <v>12</v>
      </c>
      <c r="F14" s="59">
        <v>0</v>
      </c>
      <c r="G14" s="47">
        <v>0</v>
      </c>
      <c r="H14" s="153"/>
      <c r="I14" s="52">
        <f t="shared" si="0"/>
        <v>0</v>
      </c>
    </row>
    <row r="15" spans="1:9" s="133" customFormat="1" ht="12.75">
      <c r="A15" s="62" t="s">
        <v>41</v>
      </c>
      <c r="B15" s="141" t="s">
        <v>42</v>
      </c>
      <c r="C15" s="142" t="s">
        <v>39</v>
      </c>
      <c r="D15" s="143" t="s">
        <v>43</v>
      </c>
      <c r="E15" s="142" t="s">
        <v>12</v>
      </c>
      <c r="F15" s="59">
        <v>0</v>
      </c>
      <c r="G15" s="47">
        <f>IF(F15="","",T15)</f>
        <v>0</v>
      </c>
      <c r="H15" s="153"/>
      <c r="I15" s="52">
        <f t="shared" si="0"/>
        <v>0</v>
      </c>
    </row>
    <row r="16" spans="1:9" s="133" customFormat="1" ht="12.75">
      <c r="A16" s="62" t="s">
        <v>44</v>
      </c>
      <c r="B16" s="49" t="s">
        <v>45</v>
      </c>
      <c r="C16" s="49" t="s">
        <v>39</v>
      </c>
      <c r="D16" s="51" t="s">
        <v>46</v>
      </c>
      <c r="E16" s="49" t="s">
        <v>12</v>
      </c>
      <c r="F16" s="59">
        <v>0</v>
      </c>
      <c r="G16" s="47">
        <f>IF(F16="","",T16)</f>
        <v>0</v>
      </c>
      <c r="H16" s="153"/>
      <c r="I16" s="52">
        <f t="shared" si="0"/>
        <v>0</v>
      </c>
    </row>
    <row r="17" spans="1:9" s="133" customFormat="1" ht="12.75">
      <c r="A17" s="144" t="s">
        <v>47</v>
      </c>
      <c r="B17" s="49" t="s">
        <v>48</v>
      </c>
      <c r="C17" s="49" t="s">
        <v>25</v>
      </c>
      <c r="D17" s="51" t="s">
        <v>49</v>
      </c>
      <c r="E17" s="49" t="s">
        <v>27</v>
      </c>
      <c r="F17" s="59">
        <v>0</v>
      </c>
      <c r="G17" s="47">
        <f>IF(F17="","",T17)</f>
        <v>0</v>
      </c>
      <c r="H17" s="153"/>
      <c r="I17" s="52">
        <f t="shared" si="0"/>
        <v>0</v>
      </c>
    </row>
    <row r="18" spans="1:9" s="133" customFormat="1" ht="12.75">
      <c r="A18" s="169" t="s">
        <v>50</v>
      </c>
      <c r="B18" s="170"/>
      <c r="C18" s="170"/>
      <c r="D18" s="170"/>
      <c r="E18" s="170"/>
      <c r="F18" s="170"/>
      <c r="G18" s="170"/>
      <c r="H18" s="154"/>
      <c r="I18" s="54">
        <f>SUM(I10:I17)</f>
        <v>0</v>
      </c>
    </row>
    <row r="19" spans="1:9" s="133" customFormat="1" ht="12.75">
      <c r="A19" s="37" t="s">
        <v>51</v>
      </c>
      <c r="B19" s="38"/>
      <c r="C19" s="38"/>
      <c r="D19" s="39" t="s">
        <v>52</v>
      </c>
      <c r="E19" s="39"/>
      <c r="F19" s="40"/>
      <c r="G19" s="40"/>
      <c r="H19" s="151"/>
      <c r="I19" s="41">
        <f>I24</f>
        <v>0</v>
      </c>
    </row>
    <row r="20" spans="1:9" s="133" customFormat="1" ht="25.5">
      <c r="A20" s="95" t="s">
        <v>53</v>
      </c>
      <c r="B20" s="50">
        <v>55835</v>
      </c>
      <c r="C20" s="50" t="s">
        <v>25</v>
      </c>
      <c r="D20" s="53" t="s">
        <v>54</v>
      </c>
      <c r="E20" s="50" t="s">
        <v>55</v>
      </c>
      <c r="F20" s="104">
        <v>0</v>
      </c>
      <c r="G20" s="47">
        <f>IF(F20="","",T20)</f>
        <v>0</v>
      </c>
      <c r="H20" s="153"/>
      <c r="I20" s="52">
        <f>F20*G20</f>
        <v>0</v>
      </c>
    </row>
    <row r="21" spans="1:9" s="133" customFormat="1" ht="12.75">
      <c r="A21" s="95" t="s">
        <v>56</v>
      </c>
      <c r="B21" s="50" t="s">
        <v>57</v>
      </c>
      <c r="C21" s="50" t="s">
        <v>25</v>
      </c>
      <c r="D21" s="53" t="s">
        <v>58</v>
      </c>
      <c r="E21" s="50" t="s">
        <v>55</v>
      </c>
      <c r="F21" s="59">
        <v>0</v>
      </c>
      <c r="G21" s="47">
        <f>IF(F21="","",T21)</f>
        <v>0</v>
      </c>
      <c r="H21" s="153"/>
      <c r="I21" s="52">
        <f>F21*G21</f>
        <v>0</v>
      </c>
    </row>
    <row r="22" spans="1:9" s="133" customFormat="1" ht="12.75">
      <c r="A22" s="58" t="s">
        <v>59</v>
      </c>
      <c r="B22" s="50">
        <v>79483</v>
      </c>
      <c r="C22" s="50" t="s">
        <v>25</v>
      </c>
      <c r="D22" s="53" t="s">
        <v>60</v>
      </c>
      <c r="E22" s="50" t="s">
        <v>27</v>
      </c>
      <c r="F22" s="90">
        <v>0</v>
      </c>
      <c r="G22" s="47">
        <f>IF(F22="","",T22)</f>
        <v>0</v>
      </c>
      <c r="H22" s="153"/>
      <c r="I22" s="52">
        <f>F22*G22</f>
        <v>0</v>
      </c>
    </row>
    <row r="23" spans="1:9" s="133" customFormat="1" ht="12.75">
      <c r="A23" s="58" t="s">
        <v>61</v>
      </c>
      <c r="B23" s="50">
        <v>53527</v>
      </c>
      <c r="C23" s="50" t="s">
        <v>25</v>
      </c>
      <c r="D23" s="53" t="s">
        <v>62</v>
      </c>
      <c r="E23" s="50" t="s">
        <v>55</v>
      </c>
      <c r="F23" s="59">
        <v>0</v>
      </c>
      <c r="G23" s="47">
        <f>IF(F23="","",T23)</f>
        <v>0</v>
      </c>
      <c r="H23" s="153"/>
      <c r="I23" s="52">
        <f>F23*G23</f>
        <v>0</v>
      </c>
    </row>
    <row r="24" spans="1:9" s="133" customFormat="1" ht="12.75">
      <c r="A24" s="169" t="s">
        <v>63</v>
      </c>
      <c r="B24" s="170"/>
      <c r="C24" s="170"/>
      <c r="D24" s="170"/>
      <c r="E24" s="170"/>
      <c r="F24" s="170"/>
      <c r="G24" s="170"/>
      <c r="H24" s="154"/>
      <c r="I24" s="54">
        <f>SUM(I20:I23)</f>
        <v>0</v>
      </c>
    </row>
    <row r="25" spans="1:9" s="133" customFormat="1" ht="12.75">
      <c r="A25" s="37" t="s">
        <v>64</v>
      </c>
      <c r="B25" s="38"/>
      <c r="C25" s="38"/>
      <c r="D25" s="39" t="s">
        <v>65</v>
      </c>
      <c r="E25" s="39"/>
      <c r="F25" s="40"/>
      <c r="G25" s="40"/>
      <c r="H25" s="151"/>
      <c r="I25" s="41">
        <f>I44</f>
        <v>8119.375940666832</v>
      </c>
    </row>
    <row r="26" spans="1:9" s="133" customFormat="1" ht="12.75">
      <c r="A26" s="42"/>
      <c r="B26" s="43"/>
      <c r="C26" s="43"/>
      <c r="D26" s="44" t="s">
        <v>66</v>
      </c>
      <c r="E26" s="45"/>
      <c r="F26" s="46"/>
      <c r="G26" s="46"/>
      <c r="H26" s="155"/>
      <c r="I26" s="112"/>
    </row>
    <row r="27" spans="1:9" s="133" customFormat="1" ht="12.75">
      <c r="A27" s="48" t="s">
        <v>67</v>
      </c>
      <c r="B27" s="50" t="s">
        <v>68</v>
      </c>
      <c r="C27" s="50" t="s">
        <v>25</v>
      </c>
      <c r="D27" s="53" t="s">
        <v>69</v>
      </c>
      <c r="E27" s="50" t="s">
        <v>70</v>
      </c>
      <c r="F27" s="120">
        <v>0</v>
      </c>
      <c r="G27" s="47">
        <f aca="true" t="shared" si="1" ref="G27:G38">IF(F27="","",T27)</f>
        <v>0</v>
      </c>
      <c r="H27" s="153"/>
      <c r="I27" s="52">
        <f aca="true" t="shared" si="2" ref="I27:I32">F27*G27</f>
        <v>0</v>
      </c>
    </row>
    <row r="28" spans="1:9" s="133" customFormat="1" ht="12.75">
      <c r="A28" s="48" t="s">
        <v>71</v>
      </c>
      <c r="B28" s="49" t="s">
        <v>72</v>
      </c>
      <c r="C28" s="50" t="s">
        <v>25</v>
      </c>
      <c r="D28" s="51" t="s">
        <v>73</v>
      </c>
      <c r="E28" s="49" t="s">
        <v>27</v>
      </c>
      <c r="F28" s="46">
        <v>0</v>
      </c>
      <c r="G28" s="47">
        <f t="shared" si="1"/>
        <v>0</v>
      </c>
      <c r="H28" s="153"/>
      <c r="I28" s="52">
        <f t="shared" si="2"/>
        <v>0</v>
      </c>
    </row>
    <row r="29" spans="1:9" s="133" customFormat="1" ht="12.75">
      <c r="A29" s="48" t="s">
        <v>74</v>
      </c>
      <c r="B29" s="49">
        <v>5651</v>
      </c>
      <c r="C29" s="50" t="s">
        <v>25</v>
      </c>
      <c r="D29" s="51" t="s">
        <v>75</v>
      </c>
      <c r="E29" s="49" t="s">
        <v>27</v>
      </c>
      <c r="F29" s="46">
        <v>0</v>
      </c>
      <c r="G29" s="47">
        <f t="shared" si="1"/>
        <v>0</v>
      </c>
      <c r="H29" s="153"/>
      <c r="I29" s="52">
        <f t="shared" si="2"/>
        <v>0</v>
      </c>
    </row>
    <row r="30" spans="1:9" s="133" customFormat="1" ht="25.5">
      <c r="A30" s="48" t="s">
        <v>76</v>
      </c>
      <c r="B30" s="49" t="s">
        <v>77</v>
      </c>
      <c r="C30" s="50" t="s">
        <v>25</v>
      </c>
      <c r="D30" s="53" t="s">
        <v>78</v>
      </c>
      <c r="E30" s="49" t="s">
        <v>79</v>
      </c>
      <c r="F30" s="46">
        <v>0</v>
      </c>
      <c r="G30" s="47">
        <f t="shared" si="1"/>
        <v>0</v>
      </c>
      <c r="H30" s="153"/>
      <c r="I30" s="52">
        <f t="shared" si="2"/>
        <v>0</v>
      </c>
    </row>
    <row r="31" spans="1:9" s="133" customFormat="1" ht="25.5">
      <c r="A31" s="48" t="s">
        <v>80</v>
      </c>
      <c r="B31" s="49" t="s">
        <v>81</v>
      </c>
      <c r="C31" s="50" t="s">
        <v>25</v>
      </c>
      <c r="D31" s="53" t="s">
        <v>82</v>
      </c>
      <c r="E31" s="49" t="s">
        <v>79</v>
      </c>
      <c r="F31" s="46">
        <v>0</v>
      </c>
      <c r="G31" s="47">
        <f t="shared" si="1"/>
        <v>0</v>
      </c>
      <c r="H31" s="153"/>
      <c r="I31" s="52">
        <f t="shared" si="2"/>
        <v>0</v>
      </c>
    </row>
    <row r="32" spans="1:9" s="133" customFormat="1" ht="25.5">
      <c r="A32" s="48" t="s">
        <v>83</v>
      </c>
      <c r="B32" s="49" t="s">
        <v>84</v>
      </c>
      <c r="C32" s="50" t="s">
        <v>25</v>
      </c>
      <c r="D32" s="53" t="s">
        <v>85</v>
      </c>
      <c r="E32" s="49" t="s">
        <v>55</v>
      </c>
      <c r="F32" s="46">
        <v>0</v>
      </c>
      <c r="G32" s="47">
        <f t="shared" si="1"/>
        <v>0</v>
      </c>
      <c r="H32" s="153"/>
      <c r="I32" s="52">
        <f t="shared" si="2"/>
        <v>0</v>
      </c>
    </row>
    <row r="33" spans="1:9" s="133" customFormat="1" ht="12.75">
      <c r="A33" s="42"/>
      <c r="B33" s="43"/>
      <c r="C33" s="43"/>
      <c r="D33" s="44" t="s">
        <v>86</v>
      </c>
      <c r="E33" s="45"/>
      <c r="F33" s="46"/>
      <c r="G33" s="47">
        <f t="shared" si="1"/>
      </c>
      <c r="H33" s="153"/>
      <c r="I33" s="52"/>
    </row>
    <row r="34" spans="1:9" s="133" customFormat="1" ht="12.75">
      <c r="A34" s="48" t="s">
        <v>87</v>
      </c>
      <c r="B34" s="49">
        <v>5651</v>
      </c>
      <c r="C34" s="50" t="s">
        <v>25</v>
      </c>
      <c r="D34" s="51" t="s">
        <v>88</v>
      </c>
      <c r="E34" s="49" t="s">
        <v>27</v>
      </c>
      <c r="F34" s="46">
        <v>0</v>
      </c>
      <c r="G34" s="47">
        <f t="shared" si="1"/>
        <v>0</v>
      </c>
      <c r="H34" s="153"/>
      <c r="I34" s="52">
        <f>F34*G34</f>
        <v>0</v>
      </c>
    </row>
    <row r="35" spans="1:9" s="133" customFormat="1" ht="25.5">
      <c r="A35" s="48" t="s">
        <v>89</v>
      </c>
      <c r="B35" s="49" t="s">
        <v>77</v>
      </c>
      <c r="C35" s="50" t="s">
        <v>25</v>
      </c>
      <c r="D35" s="53" t="s">
        <v>78</v>
      </c>
      <c r="E35" s="49" t="s">
        <v>79</v>
      </c>
      <c r="F35" s="46">
        <v>0</v>
      </c>
      <c r="G35" s="47">
        <f t="shared" si="1"/>
        <v>0</v>
      </c>
      <c r="H35" s="153"/>
      <c r="I35" s="52">
        <f>F35*G35</f>
        <v>0</v>
      </c>
    </row>
    <row r="36" spans="1:9" s="133" customFormat="1" ht="25.5">
      <c r="A36" s="48" t="s">
        <v>90</v>
      </c>
      <c r="B36" s="49" t="s">
        <v>81</v>
      </c>
      <c r="C36" s="50" t="s">
        <v>25</v>
      </c>
      <c r="D36" s="53" t="s">
        <v>82</v>
      </c>
      <c r="E36" s="49" t="s">
        <v>79</v>
      </c>
      <c r="F36" s="46">
        <v>0</v>
      </c>
      <c r="G36" s="47">
        <f t="shared" si="1"/>
        <v>0</v>
      </c>
      <c r="H36" s="153"/>
      <c r="I36" s="52">
        <f>F36*G36</f>
        <v>0</v>
      </c>
    </row>
    <row r="37" spans="1:9" s="133" customFormat="1" ht="25.5">
      <c r="A37" s="48" t="s">
        <v>91</v>
      </c>
      <c r="B37" s="49" t="s">
        <v>84</v>
      </c>
      <c r="C37" s="50" t="s">
        <v>25</v>
      </c>
      <c r="D37" s="53" t="s">
        <v>85</v>
      </c>
      <c r="E37" s="49" t="s">
        <v>55</v>
      </c>
      <c r="F37" s="46">
        <v>0</v>
      </c>
      <c r="G37" s="47">
        <f t="shared" si="1"/>
        <v>0</v>
      </c>
      <c r="H37" s="153"/>
      <c r="I37" s="52">
        <f>F37*G37</f>
        <v>0</v>
      </c>
    </row>
    <row r="38" spans="1:9" ht="12.75">
      <c r="A38" s="42"/>
      <c r="B38" s="43"/>
      <c r="C38" s="43"/>
      <c r="D38" s="44" t="s">
        <v>92</v>
      </c>
      <c r="E38" s="45"/>
      <c r="F38" s="46"/>
      <c r="G38" s="47">
        <f t="shared" si="1"/>
      </c>
      <c r="H38" s="55"/>
      <c r="I38" s="36"/>
    </row>
    <row r="39" spans="1:9" ht="12.75">
      <c r="A39" s="48" t="s">
        <v>93</v>
      </c>
      <c r="B39" s="49">
        <v>5651</v>
      </c>
      <c r="C39" s="50" t="s">
        <v>25</v>
      </c>
      <c r="D39" s="51" t="s">
        <v>88</v>
      </c>
      <c r="E39" s="49" t="s">
        <v>27</v>
      </c>
      <c r="F39" s="46">
        <v>5.6</v>
      </c>
      <c r="G39" s="47">
        <v>19.53</v>
      </c>
      <c r="H39" s="153">
        <f>(G39*16.923237%)+G39</f>
        <v>22.8351081861</v>
      </c>
      <c r="I39" s="52">
        <f>F39*H39</f>
        <v>127.87660584216</v>
      </c>
    </row>
    <row r="40" spans="1:9" ht="25.5">
      <c r="A40" s="48" t="s">
        <v>94</v>
      </c>
      <c r="B40" s="49" t="s">
        <v>77</v>
      </c>
      <c r="C40" s="50" t="s">
        <v>25</v>
      </c>
      <c r="D40" s="53" t="s">
        <v>78</v>
      </c>
      <c r="E40" s="49" t="s">
        <v>79</v>
      </c>
      <c r="F40" s="46">
        <v>325</v>
      </c>
      <c r="G40" s="47">
        <v>5.7</v>
      </c>
      <c r="H40" s="153">
        <f>(G40*16.923237%)+G40</f>
        <v>6.664624509</v>
      </c>
      <c r="I40" s="52">
        <f>F40*H40</f>
        <v>2166.002965425</v>
      </c>
    </row>
    <row r="41" spans="1:9" ht="25.5">
      <c r="A41" s="48" t="s">
        <v>95</v>
      </c>
      <c r="B41" s="49" t="s">
        <v>81</v>
      </c>
      <c r="C41" s="50" t="s">
        <v>25</v>
      </c>
      <c r="D41" s="53" t="s">
        <v>82</v>
      </c>
      <c r="E41" s="49" t="s">
        <v>79</v>
      </c>
      <c r="F41" s="46">
        <v>82</v>
      </c>
      <c r="G41" s="47">
        <v>6.09</v>
      </c>
      <c r="H41" s="153">
        <f>(G41*16.923237%)+G41</f>
        <v>7.1206251333</v>
      </c>
      <c r="I41" s="52">
        <f>F41*H41</f>
        <v>583.8912609306</v>
      </c>
    </row>
    <row r="42" spans="1:9" ht="25.5">
      <c r="A42" s="48" t="s">
        <v>96</v>
      </c>
      <c r="B42" s="49" t="s">
        <v>97</v>
      </c>
      <c r="C42" s="50" t="s">
        <v>25</v>
      </c>
      <c r="D42" s="53" t="s">
        <v>98</v>
      </c>
      <c r="E42" s="49" t="s">
        <v>55</v>
      </c>
      <c r="F42" s="46">
        <v>3.92</v>
      </c>
      <c r="G42" s="47">
        <v>268.68</v>
      </c>
      <c r="H42" s="153">
        <f>(G42*16.923237%)+G42</f>
        <v>314.1493531716</v>
      </c>
      <c r="I42" s="52">
        <f>F42*H42</f>
        <v>1231.465464432672</v>
      </c>
    </row>
    <row r="43" spans="1:9" ht="12.75">
      <c r="A43" s="48" t="s">
        <v>99</v>
      </c>
      <c r="B43" s="49">
        <v>72819</v>
      </c>
      <c r="C43" s="50" t="s">
        <v>25</v>
      </c>
      <c r="D43" s="53" t="s">
        <v>100</v>
      </c>
      <c r="E43" s="49" t="s">
        <v>70</v>
      </c>
      <c r="F43" s="46">
        <v>63</v>
      </c>
      <c r="G43" s="47">
        <v>54.44</v>
      </c>
      <c r="H43" s="153">
        <f>(G43*16.923237%)+G43</f>
        <v>63.6530102228</v>
      </c>
      <c r="I43" s="52">
        <f>F43*H43</f>
        <v>4010.1396440364</v>
      </c>
    </row>
    <row r="44" spans="1:9" ht="12.75">
      <c r="A44" s="169" t="s">
        <v>101</v>
      </c>
      <c r="B44" s="170"/>
      <c r="C44" s="170"/>
      <c r="D44" s="170"/>
      <c r="E44" s="170"/>
      <c r="F44" s="170"/>
      <c r="G44" s="170"/>
      <c r="H44" s="154"/>
      <c r="I44" s="54">
        <f>SUM(I27:I43)</f>
        <v>8119.375940666832</v>
      </c>
    </row>
    <row r="45" spans="1:9" ht="12.75">
      <c r="A45" s="37" t="s">
        <v>102</v>
      </c>
      <c r="B45" s="38"/>
      <c r="C45" s="38"/>
      <c r="D45" s="39" t="s">
        <v>103</v>
      </c>
      <c r="E45" s="39"/>
      <c r="F45" s="40"/>
      <c r="G45" s="40"/>
      <c r="H45" s="151"/>
      <c r="I45" s="41">
        <f>I57</f>
        <v>3821.5762535708927</v>
      </c>
    </row>
    <row r="46" spans="1:9" ht="12.75">
      <c r="A46" s="56"/>
      <c r="B46" s="43"/>
      <c r="C46" s="43"/>
      <c r="D46" s="44" t="s">
        <v>104</v>
      </c>
      <c r="E46" s="45"/>
      <c r="F46" s="46"/>
      <c r="G46" s="46"/>
      <c r="H46" s="155"/>
      <c r="I46" s="57"/>
    </row>
    <row r="47" spans="1:9" s="133" customFormat="1" ht="12.75">
      <c r="A47" s="95" t="s">
        <v>105</v>
      </c>
      <c r="B47" s="49">
        <v>84219</v>
      </c>
      <c r="C47" s="50" t="s">
        <v>25</v>
      </c>
      <c r="D47" s="51" t="s">
        <v>106</v>
      </c>
      <c r="E47" s="49" t="s">
        <v>27</v>
      </c>
      <c r="F47" s="145">
        <v>0</v>
      </c>
      <c r="G47" s="47">
        <f aca="true" t="shared" si="3" ref="G47:G55">IF(F47="","",T47)</f>
        <v>0</v>
      </c>
      <c r="H47" s="153"/>
      <c r="I47" s="52">
        <f>F47*G47</f>
        <v>0</v>
      </c>
    </row>
    <row r="48" spans="1:9" s="133" customFormat="1" ht="25.5">
      <c r="A48" s="95" t="s">
        <v>107</v>
      </c>
      <c r="B48" s="49" t="s">
        <v>77</v>
      </c>
      <c r="C48" s="50" t="s">
        <v>25</v>
      </c>
      <c r="D48" s="53" t="s">
        <v>78</v>
      </c>
      <c r="E48" s="49" t="s">
        <v>79</v>
      </c>
      <c r="F48" s="145">
        <v>0</v>
      </c>
      <c r="G48" s="47">
        <f t="shared" si="3"/>
        <v>0</v>
      </c>
      <c r="H48" s="153"/>
      <c r="I48" s="52">
        <f>F48*G48</f>
        <v>0</v>
      </c>
    </row>
    <row r="49" spans="1:9" s="133" customFormat="1" ht="25.5">
      <c r="A49" s="95" t="s">
        <v>108</v>
      </c>
      <c r="B49" s="49" t="s">
        <v>81</v>
      </c>
      <c r="C49" s="50" t="s">
        <v>25</v>
      </c>
      <c r="D49" s="53" t="s">
        <v>82</v>
      </c>
      <c r="E49" s="49" t="s">
        <v>79</v>
      </c>
      <c r="F49" s="59">
        <v>0</v>
      </c>
      <c r="G49" s="47">
        <f t="shared" si="3"/>
        <v>0</v>
      </c>
      <c r="H49" s="153"/>
      <c r="I49" s="52">
        <f>F49*G49</f>
        <v>0</v>
      </c>
    </row>
    <row r="50" spans="1:9" s="133" customFormat="1" ht="25.5">
      <c r="A50" s="95" t="s">
        <v>109</v>
      </c>
      <c r="B50" s="49" t="s">
        <v>84</v>
      </c>
      <c r="C50" s="50" t="s">
        <v>25</v>
      </c>
      <c r="D50" s="53" t="s">
        <v>110</v>
      </c>
      <c r="E50" s="49" t="s">
        <v>55</v>
      </c>
      <c r="F50" s="59">
        <v>0</v>
      </c>
      <c r="G50" s="47">
        <f t="shared" si="3"/>
        <v>0</v>
      </c>
      <c r="H50" s="153"/>
      <c r="I50" s="52">
        <f>F50*G50</f>
        <v>0</v>
      </c>
    </row>
    <row r="51" spans="1:9" ht="12.75">
      <c r="A51" s="58"/>
      <c r="B51" s="43"/>
      <c r="C51" s="43"/>
      <c r="D51" s="44" t="s">
        <v>111</v>
      </c>
      <c r="E51" s="45"/>
      <c r="F51" s="59"/>
      <c r="G51" s="47">
        <f t="shared" si="3"/>
      </c>
      <c r="H51" s="153"/>
      <c r="I51" s="52"/>
    </row>
    <row r="52" spans="1:9" s="133" customFormat="1" ht="12.75">
      <c r="A52" s="58" t="s">
        <v>112</v>
      </c>
      <c r="B52" s="49">
        <v>84219</v>
      </c>
      <c r="C52" s="50" t="s">
        <v>25</v>
      </c>
      <c r="D52" s="51" t="s">
        <v>106</v>
      </c>
      <c r="E52" s="49" t="s">
        <v>27</v>
      </c>
      <c r="F52" s="59">
        <v>0</v>
      </c>
      <c r="G52" s="47">
        <f t="shared" si="3"/>
        <v>0</v>
      </c>
      <c r="H52" s="153"/>
      <c r="I52" s="52">
        <f>F52*G52</f>
        <v>0</v>
      </c>
    </row>
    <row r="53" spans="1:9" ht="25.5">
      <c r="A53" s="58" t="s">
        <v>113</v>
      </c>
      <c r="B53" s="49" t="s">
        <v>77</v>
      </c>
      <c r="C53" s="50" t="s">
        <v>25</v>
      </c>
      <c r="D53" s="53" t="s">
        <v>78</v>
      </c>
      <c r="E53" s="49" t="s">
        <v>79</v>
      </c>
      <c r="F53" s="59">
        <v>0</v>
      </c>
      <c r="G53" s="47">
        <f t="shared" si="3"/>
        <v>0</v>
      </c>
      <c r="H53" s="153"/>
      <c r="I53" s="52">
        <f>F53*G53</f>
        <v>0</v>
      </c>
    </row>
    <row r="54" spans="1:9" ht="25.5">
      <c r="A54" s="58" t="s">
        <v>114</v>
      </c>
      <c r="B54" s="49" t="s">
        <v>81</v>
      </c>
      <c r="C54" s="50" t="s">
        <v>25</v>
      </c>
      <c r="D54" s="53" t="s">
        <v>82</v>
      </c>
      <c r="E54" s="49" t="s">
        <v>79</v>
      </c>
      <c r="F54" s="59">
        <v>0</v>
      </c>
      <c r="G54" s="47">
        <f t="shared" si="3"/>
        <v>0</v>
      </c>
      <c r="H54" s="153"/>
      <c r="I54" s="52">
        <f>F54*G54</f>
        <v>0</v>
      </c>
    </row>
    <row r="55" spans="1:9" ht="25.5">
      <c r="A55" s="58" t="s">
        <v>115</v>
      </c>
      <c r="B55" s="49" t="s">
        <v>84</v>
      </c>
      <c r="C55" s="50" t="s">
        <v>25</v>
      </c>
      <c r="D55" s="53" t="s">
        <v>110</v>
      </c>
      <c r="E55" s="49" t="s">
        <v>55</v>
      </c>
      <c r="F55" s="59">
        <v>0</v>
      </c>
      <c r="G55" s="47">
        <f t="shared" si="3"/>
        <v>0</v>
      </c>
      <c r="H55" s="153"/>
      <c r="I55" s="52">
        <f>F55*G55</f>
        <v>0</v>
      </c>
    </row>
    <row r="56" spans="1:9" ht="12.75">
      <c r="A56" s="58" t="s">
        <v>116</v>
      </c>
      <c r="B56" s="49" t="s">
        <v>117</v>
      </c>
      <c r="C56" s="50" t="s">
        <v>25</v>
      </c>
      <c r="D56" s="53" t="s">
        <v>118</v>
      </c>
      <c r="E56" s="49" t="s">
        <v>27</v>
      </c>
      <c r="F56" s="59">
        <v>74.81</v>
      </c>
      <c r="G56" s="47">
        <v>43.69</v>
      </c>
      <c r="H56" s="153">
        <f>(G56*16.923237%)+G56</f>
        <v>51.083762245299994</v>
      </c>
      <c r="I56" s="52">
        <f>F56*H56</f>
        <v>3821.5762535708927</v>
      </c>
    </row>
    <row r="57" spans="1:9" ht="12.75">
      <c r="A57" s="169" t="s">
        <v>119</v>
      </c>
      <c r="B57" s="170"/>
      <c r="C57" s="170"/>
      <c r="D57" s="170"/>
      <c r="E57" s="170"/>
      <c r="F57" s="170"/>
      <c r="G57" s="170"/>
      <c r="H57" s="154"/>
      <c r="I57" s="54">
        <f>SUM(I46:I56)</f>
        <v>3821.5762535708927</v>
      </c>
    </row>
    <row r="58" spans="1:9" ht="12.75">
      <c r="A58" s="37" t="s">
        <v>120</v>
      </c>
      <c r="B58" s="38"/>
      <c r="C58" s="38"/>
      <c r="D58" s="39" t="s">
        <v>121</v>
      </c>
      <c r="E58" s="39"/>
      <c r="F58" s="40"/>
      <c r="G58" s="40"/>
      <c r="H58" s="151"/>
      <c r="I58" s="41">
        <f>I63</f>
        <v>5002.813716929869</v>
      </c>
    </row>
    <row r="59" spans="1:9" s="133" customFormat="1" ht="38.25">
      <c r="A59" s="60" t="s">
        <v>122</v>
      </c>
      <c r="B59" s="50" t="s">
        <v>123</v>
      </c>
      <c r="C59" s="50" t="s">
        <v>25</v>
      </c>
      <c r="D59" s="53" t="s">
        <v>124</v>
      </c>
      <c r="E59" s="65" t="s">
        <v>27</v>
      </c>
      <c r="F59" s="59">
        <v>0</v>
      </c>
      <c r="G59" s="47">
        <f>IF(F59="","",T59)</f>
        <v>0</v>
      </c>
      <c r="H59" s="153">
        <f>(G59*16.923237%)+G59</f>
        <v>0</v>
      </c>
      <c r="I59" s="52">
        <f>F59*H59</f>
        <v>0</v>
      </c>
    </row>
    <row r="60" spans="1:9" s="133" customFormat="1" ht="25.5">
      <c r="A60" s="58" t="s">
        <v>125</v>
      </c>
      <c r="B60" s="50">
        <v>6113</v>
      </c>
      <c r="C60" s="50" t="s">
        <v>25</v>
      </c>
      <c r="D60" s="53" t="s">
        <v>126</v>
      </c>
      <c r="E60" s="65" t="s">
        <v>27</v>
      </c>
      <c r="F60" s="59">
        <v>0</v>
      </c>
      <c r="G60" s="47">
        <f>IF(F60="","",T60)</f>
        <v>0</v>
      </c>
      <c r="H60" s="153">
        <f>(G60*16.923237%)+G60</f>
        <v>0</v>
      </c>
      <c r="I60" s="52">
        <f>F60*H60</f>
        <v>0</v>
      </c>
    </row>
    <row r="61" spans="1:9" s="133" customFormat="1" ht="12.75">
      <c r="A61" s="58" t="s">
        <v>127</v>
      </c>
      <c r="B61" s="50" t="s">
        <v>128</v>
      </c>
      <c r="C61" s="50" t="s">
        <v>25</v>
      </c>
      <c r="D61" s="53" t="s">
        <v>129</v>
      </c>
      <c r="E61" s="78" t="s">
        <v>70</v>
      </c>
      <c r="F61" s="104">
        <v>0</v>
      </c>
      <c r="G61" s="47">
        <f>IF(F61="","",T61)</f>
        <v>0</v>
      </c>
      <c r="H61" s="153">
        <f>(G61*16.923237%)+G61</f>
        <v>0</v>
      </c>
      <c r="I61" s="52">
        <f>F61*H61</f>
        <v>0</v>
      </c>
    </row>
    <row r="62" spans="1:9" ht="25.5">
      <c r="A62" s="58" t="s">
        <v>130</v>
      </c>
      <c r="B62" s="50" t="s">
        <v>131</v>
      </c>
      <c r="C62" s="50" t="s">
        <v>39</v>
      </c>
      <c r="D62" s="53" t="s">
        <v>132</v>
      </c>
      <c r="E62" s="50" t="s">
        <v>27</v>
      </c>
      <c r="F62" s="61">
        <v>12.92</v>
      </c>
      <c r="G62" s="47">
        <v>331.17</v>
      </c>
      <c r="H62" s="153">
        <f>(G62*16.923237%)+G62</f>
        <v>387.21468397290005</v>
      </c>
      <c r="I62" s="52">
        <f>F62*H62</f>
        <v>5002.813716929869</v>
      </c>
    </row>
    <row r="63" spans="1:9" ht="12.75">
      <c r="A63" s="169" t="s">
        <v>133</v>
      </c>
      <c r="B63" s="170"/>
      <c r="C63" s="170"/>
      <c r="D63" s="170"/>
      <c r="E63" s="171"/>
      <c r="F63" s="171"/>
      <c r="G63" s="171"/>
      <c r="H63" s="156"/>
      <c r="I63" s="54">
        <f>SUM(I59:I62)</f>
        <v>5002.813716929869</v>
      </c>
    </row>
    <row r="64" spans="1:9" ht="12.75">
      <c r="A64" s="37" t="s">
        <v>134</v>
      </c>
      <c r="B64" s="38"/>
      <c r="C64" s="38"/>
      <c r="D64" s="39" t="s">
        <v>0</v>
      </c>
      <c r="E64" s="39"/>
      <c r="F64" s="40"/>
      <c r="G64" s="40"/>
      <c r="H64" s="151"/>
      <c r="I64" s="41">
        <f>I93</f>
        <v>85105.4616113209</v>
      </c>
    </row>
    <row r="65" spans="1:9" ht="12.75">
      <c r="A65" s="62"/>
      <c r="B65" s="63"/>
      <c r="C65" s="63"/>
      <c r="D65" s="64" t="s">
        <v>135</v>
      </c>
      <c r="E65" s="65"/>
      <c r="F65" s="47"/>
      <c r="G65" s="47"/>
      <c r="H65" s="153"/>
      <c r="I65" s="66"/>
    </row>
    <row r="66" spans="1:9" ht="25.5">
      <c r="A66" s="67" t="s">
        <v>136</v>
      </c>
      <c r="B66" s="50" t="s">
        <v>137</v>
      </c>
      <c r="C66" s="50" t="s">
        <v>25</v>
      </c>
      <c r="D66" s="53" t="s">
        <v>138</v>
      </c>
      <c r="E66" s="65" t="s">
        <v>12</v>
      </c>
      <c r="F66" s="59">
        <v>7</v>
      </c>
      <c r="G66" s="47">
        <v>244.89</v>
      </c>
      <c r="H66" s="153">
        <f>(G66*16.923237%)+G66</f>
        <v>286.33331508929996</v>
      </c>
      <c r="I66" s="52">
        <f>F66*H66</f>
        <v>2004.3332056250997</v>
      </c>
    </row>
    <row r="67" spans="1:9" ht="25.5">
      <c r="A67" s="67" t="s">
        <v>139</v>
      </c>
      <c r="B67" s="50" t="s">
        <v>140</v>
      </c>
      <c r="C67" s="68"/>
      <c r="D67" s="53" t="s">
        <v>141</v>
      </c>
      <c r="E67" s="65" t="s">
        <v>12</v>
      </c>
      <c r="F67" s="59">
        <v>7</v>
      </c>
      <c r="G67" s="59">
        <v>471.1</v>
      </c>
      <c r="H67" s="153">
        <f aca="true" t="shared" si="4" ref="H67:H92">(G67*16.923237%)+G67</f>
        <v>550.825369507</v>
      </c>
      <c r="I67" s="52">
        <f aca="true" t="shared" si="5" ref="I67:I92">F67*H67</f>
        <v>3855.7775865490003</v>
      </c>
    </row>
    <row r="68" spans="1:9" ht="25.5">
      <c r="A68" s="67" t="s">
        <v>142</v>
      </c>
      <c r="B68" s="50" t="s">
        <v>140</v>
      </c>
      <c r="C68" s="69"/>
      <c r="D68" s="53" t="s">
        <v>143</v>
      </c>
      <c r="E68" s="65" t="s">
        <v>12</v>
      </c>
      <c r="F68" s="59">
        <v>2</v>
      </c>
      <c r="G68" s="59">
        <v>348.59</v>
      </c>
      <c r="H68" s="153">
        <f t="shared" si="4"/>
        <v>407.58271185829994</v>
      </c>
      <c r="I68" s="52">
        <f t="shared" si="5"/>
        <v>815.1654237165999</v>
      </c>
    </row>
    <row r="69" spans="1:9" ht="25.5">
      <c r="A69" s="67" t="s">
        <v>144</v>
      </c>
      <c r="B69" s="50" t="s">
        <v>145</v>
      </c>
      <c r="C69" s="50" t="s">
        <v>25</v>
      </c>
      <c r="D69" s="53" t="s">
        <v>146</v>
      </c>
      <c r="E69" s="65" t="s">
        <v>12</v>
      </c>
      <c r="F69" s="59">
        <v>1</v>
      </c>
      <c r="G69" s="47">
        <v>705.46</v>
      </c>
      <c r="H69" s="153">
        <f t="shared" si="4"/>
        <v>824.8466677402</v>
      </c>
      <c r="I69" s="52">
        <f t="shared" si="5"/>
        <v>824.8466677402</v>
      </c>
    </row>
    <row r="70" spans="1:9" ht="25.5">
      <c r="A70" s="67" t="s">
        <v>147</v>
      </c>
      <c r="B70" s="70" t="s">
        <v>148</v>
      </c>
      <c r="C70" s="50" t="s">
        <v>25</v>
      </c>
      <c r="D70" s="53" t="s">
        <v>149</v>
      </c>
      <c r="E70" s="65" t="s">
        <v>12</v>
      </c>
      <c r="F70" s="59">
        <v>3</v>
      </c>
      <c r="G70" s="47">
        <v>877.12</v>
      </c>
      <c r="H70" s="153">
        <f t="shared" si="4"/>
        <v>1025.5570963744</v>
      </c>
      <c r="I70" s="52">
        <f t="shared" si="5"/>
        <v>3076.6712891232</v>
      </c>
    </row>
    <row r="71" spans="1:9" ht="25.5">
      <c r="A71" s="67" t="s">
        <v>150</v>
      </c>
      <c r="B71" s="50" t="s">
        <v>151</v>
      </c>
      <c r="C71" s="50" t="s">
        <v>25</v>
      </c>
      <c r="D71" s="53" t="s">
        <v>152</v>
      </c>
      <c r="E71" s="65" t="s">
        <v>12</v>
      </c>
      <c r="F71" s="59">
        <v>3</v>
      </c>
      <c r="G71" s="47">
        <v>165.88</v>
      </c>
      <c r="H71" s="153">
        <f t="shared" si="4"/>
        <v>193.9522655356</v>
      </c>
      <c r="I71" s="52">
        <f t="shared" si="5"/>
        <v>581.8567966068</v>
      </c>
    </row>
    <row r="72" spans="1:9" ht="25.5">
      <c r="A72" s="67" t="s">
        <v>153</v>
      </c>
      <c r="B72" s="50" t="s">
        <v>154</v>
      </c>
      <c r="C72" s="50" t="s">
        <v>25</v>
      </c>
      <c r="D72" s="53" t="s">
        <v>155</v>
      </c>
      <c r="E72" s="65" t="s">
        <v>12</v>
      </c>
      <c r="F72" s="59">
        <v>2</v>
      </c>
      <c r="G72" s="47">
        <v>187.65</v>
      </c>
      <c r="H72" s="153">
        <f t="shared" si="4"/>
        <v>219.4064542305</v>
      </c>
      <c r="I72" s="52">
        <f t="shared" si="5"/>
        <v>438.812908461</v>
      </c>
    </row>
    <row r="73" spans="1:9" ht="12.75">
      <c r="A73" s="62"/>
      <c r="B73" s="50"/>
      <c r="C73" s="71"/>
      <c r="D73" s="72" t="s">
        <v>156</v>
      </c>
      <c r="E73" s="65"/>
      <c r="F73" s="59"/>
      <c r="G73" s="47" t="s">
        <v>727</v>
      </c>
      <c r="H73" s="153"/>
      <c r="I73" s="52">
        <f t="shared" si="5"/>
        <v>0</v>
      </c>
    </row>
    <row r="74" spans="1:9" ht="12.75">
      <c r="A74" s="67" t="s">
        <v>157</v>
      </c>
      <c r="B74" s="50" t="s">
        <v>158</v>
      </c>
      <c r="C74" s="71" t="s">
        <v>25</v>
      </c>
      <c r="D74" s="53" t="s">
        <v>159</v>
      </c>
      <c r="E74" s="65" t="s">
        <v>12</v>
      </c>
      <c r="F74" s="59">
        <v>18</v>
      </c>
      <c r="G74" s="47">
        <v>101.3</v>
      </c>
      <c r="H74" s="153">
        <f t="shared" si="4"/>
        <v>118.443239081</v>
      </c>
      <c r="I74" s="52">
        <f t="shared" si="5"/>
        <v>2131.978303458</v>
      </c>
    </row>
    <row r="75" spans="1:9" ht="12.75">
      <c r="A75" s="67" t="s">
        <v>160</v>
      </c>
      <c r="B75" s="50" t="s">
        <v>161</v>
      </c>
      <c r="C75" s="50" t="s">
        <v>25</v>
      </c>
      <c r="D75" s="53" t="s">
        <v>162</v>
      </c>
      <c r="E75" s="50" t="s">
        <v>12</v>
      </c>
      <c r="F75" s="59">
        <v>5</v>
      </c>
      <c r="G75" s="47">
        <v>44.56</v>
      </c>
      <c r="H75" s="153">
        <f t="shared" si="4"/>
        <v>52.100994407200005</v>
      </c>
      <c r="I75" s="52">
        <f t="shared" si="5"/>
        <v>260.504972036</v>
      </c>
    </row>
    <row r="76" spans="1:9" ht="12.75">
      <c r="A76" s="73"/>
      <c r="B76" s="50"/>
      <c r="C76" s="63"/>
      <c r="D76" s="64" t="s">
        <v>163</v>
      </c>
      <c r="E76" s="65"/>
      <c r="F76" s="59"/>
      <c r="G76" s="47" t="s">
        <v>727</v>
      </c>
      <c r="H76" s="153"/>
      <c r="I76" s="52">
        <f t="shared" si="5"/>
        <v>0</v>
      </c>
    </row>
    <row r="77" spans="1:9" ht="25.5">
      <c r="A77" s="67" t="s">
        <v>164</v>
      </c>
      <c r="B77" s="50" t="s">
        <v>165</v>
      </c>
      <c r="C77" s="50" t="s">
        <v>25</v>
      </c>
      <c r="D77" s="53" t="s">
        <v>166</v>
      </c>
      <c r="E77" s="65" t="s">
        <v>27</v>
      </c>
      <c r="F77" s="59">
        <v>1.68</v>
      </c>
      <c r="G77" s="47">
        <v>402.06</v>
      </c>
      <c r="H77" s="153">
        <f t="shared" si="4"/>
        <v>470.1015666822</v>
      </c>
      <c r="I77" s="52">
        <f t="shared" si="5"/>
        <v>789.7706320260959</v>
      </c>
    </row>
    <row r="78" spans="1:9" ht="12.75">
      <c r="A78" s="73"/>
      <c r="B78" s="50"/>
      <c r="C78" s="50"/>
      <c r="D78" s="74" t="s">
        <v>167</v>
      </c>
      <c r="E78" s="74"/>
      <c r="F78" s="74"/>
      <c r="G78" s="47" t="s">
        <v>727</v>
      </c>
      <c r="H78" s="153"/>
      <c r="I78" s="52">
        <f t="shared" si="5"/>
        <v>0</v>
      </c>
    </row>
    <row r="79" spans="1:9" ht="25.5">
      <c r="A79" s="67" t="s">
        <v>168</v>
      </c>
      <c r="B79" s="50">
        <v>68052</v>
      </c>
      <c r="C79" s="50" t="s">
        <v>25</v>
      </c>
      <c r="D79" s="53" t="s">
        <v>169</v>
      </c>
      <c r="E79" s="65" t="s">
        <v>27</v>
      </c>
      <c r="F79" s="59">
        <v>0.24</v>
      </c>
      <c r="G79" s="47">
        <v>471.14</v>
      </c>
      <c r="H79" s="153">
        <f t="shared" si="4"/>
        <v>550.8721388018</v>
      </c>
      <c r="I79" s="52">
        <f t="shared" si="5"/>
        <v>132.209313312432</v>
      </c>
    </row>
    <row r="80" spans="1:9" ht="25.5">
      <c r="A80" s="67" t="s">
        <v>170</v>
      </c>
      <c r="B80" s="50" t="s">
        <v>171</v>
      </c>
      <c r="C80" s="50" t="s">
        <v>39</v>
      </c>
      <c r="D80" s="53" t="s">
        <v>172</v>
      </c>
      <c r="E80" s="65" t="s">
        <v>27</v>
      </c>
      <c r="F80" s="59">
        <v>1.08</v>
      </c>
      <c r="G80" s="59">
        <v>219.28</v>
      </c>
      <c r="H80" s="153">
        <f t="shared" si="4"/>
        <v>256.3892740936</v>
      </c>
      <c r="I80" s="52">
        <f t="shared" si="5"/>
        <v>276.90041602108806</v>
      </c>
    </row>
    <row r="81" spans="1:9" ht="25.5">
      <c r="A81" s="67" t="s">
        <v>173</v>
      </c>
      <c r="B81" s="50">
        <v>68052</v>
      </c>
      <c r="C81" s="50" t="s">
        <v>25</v>
      </c>
      <c r="D81" s="53" t="s">
        <v>174</v>
      </c>
      <c r="E81" s="65" t="s">
        <v>27</v>
      </c>
      <c r="F81" s="59">
        <v>2.8</v>
      </c>
      <c r="G81" s="47">
        <v>471.14</v>
      </c>
      <c r="H81" s="153">
        <f t="shared" si="4"/>
        <v>550.8721388018</v>
      </c>
      <c r="I81" s="52">
        <f t="shared" si="5"/>
        <v>1542.44198864504</v>
      </c>
    </row>
    <row r="82" spans="1:9" ht="25.5">
      <c r="A82" s="67" t="s">
        <v>175</v>
      </c>
      <c r="B82" s="50">
        <v>68052</v>
      </c>
      <c r="C82" s="50" t="s">
        <v>25</v>
      </c>
      <c r="D82" s="53" t="s">
        <v>176</v>
      </c>
      <c r="E82" s="65" t="s">
        <v>27</v>
      </c>
      <c r="F82" s="59">
        <v>0.6</v>
      </c>
      <c r="G82" s="47">
        <v>471.14</v>
      </c>
      <c r="H82" s="153">
        <f t="shared" si="4"/>
        <v>550.8721388018</v>
      </c>
      <c r="I82" s="52">
        <f t="shared" si="5"/>
        <v>330.52328328108</v>
      </c>
    </row>
    <row r="83" spans="1:9" ht="25.5">
      <c r="A83" s="67" t="s">
        <v>177</v>
      </c>
      <c r="B83" s="50" t="s">
        <v>171</v>
      </c>
      <c r="C83" s="50" t="s">
        <v>39</v>
      </c>
      <c r="D83" s="53" t="s">
        <v>178</v>
      </c>
      <c r="E83" s="65" t="s">
        <v>27</v>
      </c>
      <c r="F83" s="59">
        <v>7.2</v>
      </c>
      <c r="G83" s="59">
        <v>219.28</v>
      </c>
      <c r="H83" s="153">
        <f t="shared" si="4"/>
        <v>256.3892740936</v>
      </c>
      <c r="I83" s="52">
        <f t="shared" si="5"/>
        <v>1846.0027734739201</v>
      </c>
    </row>
    <row r="84" spans="1:9" ht="25.5">
      <c r="A84" s="67" t="s">
        <v>179</v>
      </c>
      <c r="B84" s="50">
        <v>68052</v>
      </c>
      <c r="C84" s="50" t="s">
        <v>25</v>
      </c>
      <c r="D84" s="53" t="s">
        <v>180</v>
      </c>
      <c r="E84" s="65" t="s">
        <v>27</v>
      </c>
      <c r="F84" s="59">
        <v>3.3</v>
      </c>
      <c r="G84" s="47">
        <v>471.14</v>
      </c>
      <c r="H84" s="153">
        <f t="shared" si="4"/>
        <v>550.8721388018</v>
      </c>
      <c r="I84" s="52">
        <f t="shared" si="5"/>
        <v>1817.87805804594</v>
      </c>
    </row>
    <row r="85" spans="1:9" ht="25.5">
      <c r="A85" s="67" t="s">
        <v>181</v>
      </c>
      <c r="B85" s="50">
        <v>68052</v>
      </c>
      <c r="C85" s="50" t="s">
        <v>25</v>
      </c>
      <c r="D85" s="53" t="s">
        <v>182</v>
      </c>
      <c r="E85" s="65" t="s">
        <v>27</v>
      </c>
      <c r="F85" s="59">
        <v>8.8</v>
      </c>
      <c r="G85" s="47">
        <v>471.14</v>
      </c>
      <c r="H85" s="153">
        <f t="shared" si="4"/>
        <v>550.8721388018</v>
      </c>
      <c r="I85" s="52">
        <f t="shared" si="5"/>
        <v>4847.67482145584</v>
      </c>
    </row>
    <row r="86" spans="1:9" ht="25.5">
      <c r="A86" s="67" t="s">
        <v>183</v>
      </c>
      <c r="B86" s="50">
        <v>68052</v>
      </c>
      <c r="C86" s="50" t="s">
        <v>25</v>
      </c>
      <c r="D86" s="53" t="s">
        <v>184</v>
      </c>
      <c r="E86" s="65" t="s">
        <v>27</v>
      </c>
      <c r="F86" s="59">
        <v>67.76</v>
      </c>
      <c r="G86" s="47">
        <v>471.14</v>
      </c>
      <c r="H86" s="153">
        <f t="shared" si="4"/>
        <v>550.8721388018</v>
      </c>
      <c r="I86" s="52">
        <f t="shared" si="5"/>
        <v>37327.09612520997</v>
      </c>
    </row>
    <row r="87" spans="1:9" ht="25.5">
      <c r="A87" s="67" t="s">
        <v>185</v>
      </c>
      <c r="B87" s="50" t="s">
        <v>186</v>
      </c>
      <c r="C87" s="50" t="s">
        <v>25</v>
      </c>
      <c r="D87" s="53" t="s">
        <v>187</v>
      </c>
      <c r="E87" s="65" t="s">
        <v>27</v>
      </c>
      <c r="F87" s="59">
        <v>7.2</v>
      </c>
      <c r="G87" s="47">
        <v>620.29</v>
      </c>
      <c r="H87" s="153">
        <f t="shared" si="4"/>
        <v>725.2631467873</v>
      </c>
      <c r="I87" s="52">
        <f t="shared" si="5"/>
        <v>5221.894656868561</v>
      </c>
    </row>
    <row r="88" spans="1:9" ht="12.75">
      <c r="A88" s="67" t="s">
        <v>188</v>
      </c>
      <c r="B88" s="50" t="s">
        <v>140</v>
      </c>
      <c r="C88" s="50" t="s">
        <v>189</v>
      </c>
      <c r="D88" s="53" t="s">
        <v>190</v>
      </c>
      <c r="E88" s="50" t="s">
        <v>27</v>
      </c>
      <c r="F88" s="59">
        <v>4.2</v>
      </c>
      <c r="G88" s="59">
        <v>13.72</v>
      </c>
      <c r="H88" s="153">
        <f t="shared" si="4"/>
        <v>16.0418681164</v>
      </c>
      <c r="I88" s="52">
        <f t="shared" si="5"/>
        <v>67.37584608888</v>
      </c>
    </row>
    <row r="89" spans="1:9" ht="12.75">
      <c r="A89" s="67"/>
      <c r="B89" s="50"/>
      <c r="C89" s="50"/>
      <c r="D89" s="72" t="s">
        <v>191</v>
      </c>
      <c r="E89" s="50"/>
      <c r="F89" s="59"/>
      <c r="G89" s="47" t="s">
        <v>727</v>
      </c>
      <c r="H89" s="153"/>
      <c r="I89" s="52">
        <f t="shared" si="5"/>
        <v>0</v>
      </c>
    </row>
    <row r="90" spans="1:9" ht="12.75">
      <c r="A90" s="67" t="s">
        <v>192</v>
      </c>
      <c r="B90" s="50">
        <v>72118</v>
      </c>
      <c r="C90" s="50" t="s">
        <v>25</v>
      </c>
      <c r="D90" s="53" t="s">
        <v>193</v>
      </c>
      <c r="E90" s="50" t="s">
        <v>27</v>
      </c>
      <c r="F90" s="59">
        <v>2</v>
      </c>
      <c r="G90" s="47">
        <v>139.57</v>
      </c>
      <c r="H90" s="153">
        <f t="shared" si="4"/>
        <v>163.1897618809</v>
      </c>
      <c r="I90" s="52">
        <f t="shared" si="5"/>
        <v>326.3795237618</v>
      </c>
    </row>
    <row r="91" spans="1:9" ht="12.75">
      <c r="A91" s="67" t="s">
        <v>194</v>
      </c>
      <c r="B91" s="50">
        <v>84959</v>
      </c>
      <c r="C91" s="50" t="s">
        <v>25</v>
      </c>
      <c r="D91" s="53" t="s">
        <v>195</v>
      </c>
      <c r="E91" s="50" t="s">
        <v>27</v>
      </c>
      <c r="F91" s="59">
        <v>89.78</v>
      </c>
      <c r="G91" s="47">
        <v>148.15</v>
      </c>
      <c r="H91" s="153">
        <f t="shared" si="4"/>
        <v>173.2217756155</v>
      </c>
      <c r="I91" s="52">
        <f t="shared" si="5"/>
        <v>15551.851014759592</v>
      </c>
    </row>
    <row r="92" spans="1:9" ht="12.75">
      <c r="A92" s="67" t="s">
        <v>196</v>
      </c>
      <c r="B92" s="50">
        <v>85005</v>
      </c>
      <c r="C92" s="50" t="s">
        <v>25</v>
      </c>
      <c r="D92" s="53" t="s">
        <v>197</v>
      </c>
      <c r="E92" s="50" t="s">
        <v>27</v>
      </c>
      <c r="F92" s="59">
        <v>4.4</v>
      </c>
      <c r="G92" s="47">
        <v>201.67</v>
      </c>
      <c r="H92" s="153">
        <f t="shared" si="4"/>
        <v>235.7990920579</v>
      </c>
      <c r="I92" s="52">
        <f t="shared" si="5"/>
        <v>1037.5160050547602</v>
      </c>
    </row>
    <row r="93" spans="1:9" ht="12.75">
      <c r="A93" s="169" t="s">
        <v>198</v>
      </c>
      <c r="B93" s="170"/>
      <c r="C93" s="170"/>
      <c r="D93" s="170"/>
      <c r="E93" s="171"/>
      <c r="F93" s="171"/>
      <c r="G93" s="171"/>
      <c r="H93" s="156"/>
      <c r="I93" s="54">
        <f>SUM(I66:I92)</f>
        <v>85105.4616113209</v>
      </c>
    </row>
    <row r="94" spans="1:9" ht="12.75">
      <c r="A94" s="37" t="s">
        <v>199</v>
      </c>
      <c r="B94" s="38"/>
      <c r="C94" s="38"/>
      <c r="D94" s="39" t="s">
        <v>200</v>
      </c>
      <c r="E94" s="39"/>
      <c r="F94" s="40"/>
      <c r="G94" s="40"/>
      <c r="H94" s="151"/>
      <c r="I94" s="41">
        <f>I98</f>
        <v>131837.53647113318</v>
      </c>
    </row>
    <row r="95" spans="1:9" ht="25.5">
      <c r="A95" s="67" t="s">
        <v>201</v>
      </c>
      <c r="B95" s="71" t="s">
        <v>202</v>
      </c>
      <c r="C95" s="71" t="s">
        <v>25</v>
      </c>
      <c r="D95" s="53" t="s">
        <v>203</v>
      </c>
      <c r="E95" s="65" t="s">
        <v>27</v>
      </c>
      <c r="F95" s="59">
        <v>1139.54</v>
      </c>
      <c r="G95" s="47">
        <v>57.77</v>
      </c>
      <c r="H95" s="153">
        <f>(G95*16.923237%)+G95</f>
        <v>67.54655401490001</v>
      </c>
      <c r="I95" s="52">
        <f>F95*H95</f>
        <v>76972.00016213916</v>
      </c>
    </row>
    <row r="96" spans="1:9" ht="12.75">
      <c r="A96" s="67" t="s">
        <v>204</v>
      </c>
      <c r="B96" s="50" t="s">
        <v>205</v>
      </c>
      <c r="C96" s="50" t="s">
        <v>25</v>
      </c>
      <c r="D96" s="53" t="s">
        <v>206</v>
      </c>
      <c r="E96" s="65" t="s">
        <v>27</v>
      </c>
      <c r="F96" s="59">
        <v>1189.68</v>
      </c>
      <c r="G96" s="47">
        <v>38.37</v>
      </c>
      <c r="H96" s="153">
        <f>(G96*16.923237%)+G96</f>
        <v>44.863446036899994</v>
      </c>
      <c r="I96" s="52">
        <f>F96*H96</f>
        <v>53373.14448117919</v>
      </c>
    </row>
    <row r="97" spans="1:9" ht="12.75">
      <c r="A97" s="67" t="s">
        <v>207</v>
      </c>
      <c r="B97" s="50" t="s">
        <v>208</v>
      </c>
      <c r="C97" s="50" t="s">
        <v>25</v>
      </c>
      <c r="D97" s="53" t="s">
        <v>209</v>
      </c>
      <c r="E97" s="65" t="s">
        <v>70</v>
      </c>
      <c r="F97" s="59">
        <v>213.8</v>
      </c>
      <c r="G97" s="47">
        <v>5.97</v>
      </c>
      <c r="H97" s="153">
        <f>(G97*16.923237%)+G97</f>
        <v>6.9803172489</v>
      </c>
      <c r="I97" s="52">
        <f>F97*H97</f>
        <v>1492.39182781482</v>
      </c>
    </row>
    <row r="98" spans="1:9" ht="12.75">
      <c r="A98" s="169" t="s">
        <v>210</v>
      </c>
      <c r="B98" s="170"/>
      <c r="C98" s="170"/>
      <c r="D98" s="170"/>
      <c r="E98" s="170"/>
      <c r="F98" s="170"/>
      <c r="G98" s="170"/>
      <c r="H98" s="154"/>
      <c r="I98" s="54">
        <f>SUM(I95:I97)</f>
        <v>131837.53647113318</v>
      </c>
    </row>
    <row r="99" spans="1:9" ht="12.75">
      <c r="A99" s="37" t="s">
        <v>211</v>
      </c>
      <c r="B99" s="38"/>
      <c r="C99" s="38"/>
      <c r="D99" s="39" t="s">
        <v>212</v>
      </c>
      <c r="E99" s="39"/>
      <c r="F99" s="40"/>
      <c r="G99" s="40"/>
      <c r="H99" s="151"/>
      <c r="I99" s="41">
        <f>I101</f>
        <v>0</v>
      </c>
    </row>
    <row r="100" spans="1:9" s="133" customFormat="1" ht="12.75">
      <c r="A100" s="58" t="s">
        <v>213</v>
      </c>
      <c r="B100" s="50">
        <v>83737</v>
      </c>
      <c r="C100" s="50" t="s">
        <v>25</v>
      </c>
      <c r="D100" s="53" t="s">
        <v>214</v>
      </c>
      <c r="E100" s="146" t="s">
        <v>27</v>
      </c>
      <c r="F100" s="46">
        <f>F34</f>
        <v>0</v>
      </c>
      <c r="G100" s="47">
        <f>IF(F100="","",T100)</f>
        <v>0</v>
      </c>
      <c r="H100" s="153">
        <f>(G100*16.923237%)+G100</f>
        <v>0</v>
      </c>
      <c r="I100" s="52">
        <f>F100*H100</f>
        <v>0</v>
      </c>
    </row>
    <row r="101" spans="1:9" ht="12.75">
      <c r="A101" s="169" t="s">
        <v>215</v>
      </c>
      <c r="B101" s="170"/>
      <c r="C101" s="170"/>
      <c r="D101" s="170"/>
      <c r="E101" s="170"/>
      <c r="F101" s="170"/>
      <c r="G101" s="170"/>
      <c r="H101" s="154"/>
      <c r="I101" s="54">
        <f>SUM(I100:I100)</f>
        <v>0</v>
      </c>
    </row>
    <row r="102" spans="1:9" ht="12.75">
      <c r="A102" s="37" t="s">
        <v>216</v>
      </c>
      <c r="B102" s="38"/>
      <c r="C102" s="38"/>
      <c r="D102" s="39" t="s">
        <v>217</v>
      </c>
      <c r="E102" s="39"/>
      <c r="F102" s="40"/>
      <c r="G102" s="40"/>
      <c r="H102" s="151"/>
      <c r="I102" s="41">
        <f>I111</f>
        <v>141492.59471734436</v>
      </c>
    </row>
    <row r="103" spans="1:9" ht="12.75">
      <c r="A103" s="67" t="s">
        <v>218</v>
      </c>
      <c r="B103" s="75">
        <v>5974</v>
      </c>
      <c r="C103" s="76" t="s">
        <v>25</v>
      </c>
      <c r="D103" s="77" t="s">
        <v>219</v>
      </c>
      <c r="E103" s="78" t="s">
        <v>27</v>
      </c>
      <c r="F103" s="59">
        <v>1969.41</v>
      </c>
      <c r="G103" s="47">
        <v>3.1</v>
      </c>
      <c r="H103" s="153">
        <f>(G103*16.923237%)+G103</f>
        <v>3.624620347</v>
      </c>
      <c r="I103" s="52">
        <f>F103*H103</f>
        <v>7138.36355758527</v>
      </c>
    </row>
    <row r="104" spans="1:9" ht="12.75">
      <c r="A104" s="67" t="s">
        <v>220</v>
      </c>
      <c r="B104" s="68" t="s">
        <v>221</v>
      </c>
      <c r="C104" s="76" t="s">
        <v>39</v>
      </c>
      <c r="D104" s="79" t="s">
        <v>222</v>
      </c>
      <c r="E104" s="80" t="s">
        <v>27</v>
      </c>
      <c r="F104" s="59">
        <v>579.57</v>
      </c>
      <c r="G104" s="47">
        <v>7.16</v>
      </c>
      <c r="H104" s="153">
        <f aca="true" t="shared" si="6" ref="H104:H109">(G104*16.923237%)+G104</f>
        <v>8.3717037692</v>
      </c>
      <c r="I104" s="52">
        <f aca="true" t="shared" si="7" ref="I104:I109">F104*H104</f>
        <v>4851.988353515244</v>
      </c>
    </row>
    <row r="105" spans="1:9" ht="25.5">
      <c r="A105" s="67" t="s">
        <v>223</v>
      </c>
      <c r="B105" s="68" t="s">
        <v>224</v>
      </c>
      <c r="C105" s="76" t="s">
        <v>25</v>
      </c>
      <c r="D105" s="79" t="s">
        <v>225</v>
      </c>
      <c r="E105" s="80" t="s">
        <v>27</v>
      </c>
      <c r="F105" s="59">
        <v>1969.41</v>
      </c>
      <c r="G105" s="47">
        <v>12.94</v>
      </c>
      <c r="H105" s="153">
        <f t="shared" si="6"/>
        <v>15.129866867799999</v>
      </c>
      <c r="I105" s="52">
        <f t="shared" si="7"/>
        <v>29796.911108113996</v>
      </c>
    </row>
    <row r="106" spans="1:9" ht="25.5">
      <c r="A106" s="67" t="s">
        <v>226</v>
      </c>
      <c r="B106" s="68" t="s">
        <v>227</v>
      </c>
      <c r="C106" s="76" t="s">
        <v>39</v>
      </c>
      <c r="D106" s="79" t="s">
        <v>228</v>
      </c>
      <c r="E106" s="80" t="s">
        <v>27</v>
      </c>
      <c r="F106" s="59">
        <v>1307.77</v>
      </c>
      <c r="G106" s="47">
        <v>27.48</v>
      </c>
      <c r="H106" s="153">
        <f t="shared" si="6"/>
        <v>32.1305055276</v>
      </c>
      <c r="I106" s="52">
        <f t="shared" si="7"/>
        <v>42019.31121382945</v>
      </c>
    </row>
    <row r="107" spans="1:9" ht="25.5">
      <c r="A107" s="67" t="s">
        <v>229</v>
      </c>
      <c r="B107" s="68" t="s">
        <v>230</v>
      </c>
      <c r="C107" s="76" t="s">
        <v>39</v>
      </c>
      <c r="D107" s="79" t="s">
        <v>231</v>
      </c>
      <c r="E107" s="80" t="s">
        <v>27</v>
      </c>
      <c r="F107" s="59">
        <v>579.57</v>
      </c>
      <c r="G107" s="47">
        <v>20.42</v>
      </c>
      <c r="H107" s="153">
        <f t="shared" si="6"/>
        <v>23.875724995400002</v>
      </c>
      <c r="I107" s="52">
        <f t="shared" si="7"/>
        <v>13837.653935583981</v>
      </c>
    </row>
    <row r="108" spans="1:9" ht="25.5">
      <c r="A108" s="67" t="s">
        <v>232</v>
      </c>
      <c r="B108" s="68" t="s">
        <v>233</v>
      </c>
      <c r="C108" s="76" t="s">
        <v>39</v>
      </c>
      <c r="D108" s="79" t="s">
        <v>234</v>
      </c>
      <c r="E108" s="80" t="s">
        <v>27</v>
      </c>
      <c r="F108" s="59">
        <v>439.53</v>
      </c>
      <c r="G108" s="47">
        <v>51.2</v>
      </c>
      <c r="H108" s="153">
        <f t="shared" si="6"/>
        <v>59.86469734400001</v>
      </c>
      <c r="I108" s="52">
        <f t="shared" si="7"/>
        <v>26312.33042360832</v>
      </c>
    </row>
    <row r="109" spans="1:9" ht="25.5">
      <c r="A109" s="67" t="s">
        <v>235</v>
      </c>
      <c r="B109" s="68" t="s">
        <v>236</v>
      </c>
      <c r="C109" s="76" t="s">
        <v>39</v>
      </c>
      <c r="D109" s="53" t="s">
        <v>237</v>
      </c>
      <c r="E109" s="80" t="s">
        <v>27</v>
      </c>
      <c r="F109" s="59">
        <v>222.12</v>
      </c>
      <c r="G109" s="47">
        <v>51.58</v>
      </c>
      <c r="H109" s="153">
        <f t="shared" si="6"/>
        <v>60.3090056446</v>
      </c>
      <c r="I109" s="52">
        <f t="shared" si="7"/>
        <v>13395.836333778552</v>
      </c>
    </row>
    <row r="110" spans="1:9" ht="12.75">
      <c r="A110" s="67" t="s">
        <v>238</v>
      </c>
      <c r="B110" s="50" t="s">
        <v>140</v>
      </c>
      <c r="C110" s="50"/>
      <c r="D110" s="53" t="s">
        <v>239</v>
      </c>
      <c r="E110" s="81" t="s">
        <v>70</v>
      </c>
      <c r="F110" s="59">
        <v>257.15</v>
      </c>
      <c r="G110" s="47">
        <v>13.77</v>
      </c>
      <c r="H110" s="153">
        <f>(G110*16.923237%)+G110</f>
        <v>16.1003297349</v>
      </c>
      <c r="I110" s="52">
        <f>F110*H110</f>
        <v>4140.1997913295345</v>
      </c>
    </row>
    <row r="111" spans="1:9" ht="12.75">
      <c r="A111" s="169" t="s">
        <v>240</v>
      </c>
      <c r="B111" s="170"/>
      <c r="C111" s="170"/>
      <c r="D111" s="170"/>
      <c r="E111" s="170"/>
      <c r="F111" s="170"/>
      <c r="G111" s="170"/>
      <c r="H111" s="154"/>
      <c r="I111" s="54">
        <f>SUM(I103:I110)</f>
        <v>141492.59471734436</v>
      </c>
    </row>
    <row r="112" spans="1:9" ht="12.75">
      <c r="A112" s="37" t="s">
        <v>241</v>
      </c>
      <c r="B112" s="38"/>
      <c r="C112" s="38"/>
      <c r="D112" s="39" t="s">
        <v>242</v>
      </c>
      <c r="E112" s="39"/>
      <c r="F112" s="40"/>
      <c r="G112" s="40"/>
      <c r="H112" s="151"/>
      <c r="I112" s="41">
        <f>I125</f>
        <v>78115.73026460918</v>
      </c>
    </row>
    <row r="113" spans="1:9" s="133" customFormat="1" ht="12.75">
      <c r="A113" s="67" t="s">
        <v>243</v>
      </c>
      <c r="B113" s="50" t="s">
        <v>244</v>
      </c>
      <c r="C113" s="76" t="s">
        <v>25</v>
      </c>
      <c r="D113" s="53" t="s">
        <v>245</v>
      </c>
      <c r="E113" s="78" t="s">
        <v>27</v>
      </c>
      <c r="F113" s="59">
        <v>244.34</v>
      </c>
      <c r="G113" s="47">
        <v>30.34</v>
      </c>
      <c r="H113" s="153">
        <f>(G113*16.923237%)+G113</f>
        <v>35.4745101058</v>
      </c>
      <c r="I113" s="52">
        <f>F113*H113</f>
        <v>8667.841799251171</v>
      </c>
    </row>
    <row r="114" spans="1:9" ht="12.75">
      <c r="A114" s="67" t="s">
        <v>246</v>
      </c>
      <c r="B114" s="82" t="s">
        <v>247</v>
      </c>
      <c r="C114" s="76" t="s">
        <v>25</v>
      </c>
      <c r="D114" s="83" t="s">
        <v>248</v>
      </c>
      <c r="E114" s="84" t="s">
        <v>27</v>
      </c>
      <c r="F114" s="59">
        <v>814.48</v>
      </c>
      <c r="G114" s="47">
        <v>13.88</v>
      </c>
      <c r="H114" s="153">
        <f aca="true" t="shared" si="8" ref="H114:H124">(G114*16.923237%)+G114</f>
        <v>16.2289452956</v>
      </c>
      <c r="I114" s="52">
        <f aca="true" t="shared" si="9" ref="I114:I124">F114*H114</f>
        <v>13218.151364360288</v>
      </c>
    </row>
    <row r="115" spans="1:9" ht="25.5">
      <c r="A115" s="67" t="s">
        <v>249</v>
      </c>
      <c r="B115" s="85" t="s">
        <v>250</v>
      </c>
      <c r="C115" s="76" t="s">
        <v>25</v>
      </c>
      <c r="D115" s="53" t="s">
        <v>251</v>
      </c>
      <c r="E115" s="65" t="s">
        <v>27</v>
      </c>
      <c r="F115" s="59">
        <v>65.28</v>
      </c>
      <c r="G115" s="47">
        <v>40.09</v>
      </c>
      <c r="H115" s="153">
        <f t="shared" si="8"/>
        <v>46.8745257133</v>
      </c>
      <c r="I115" s="52">
        <f t="shared" si="9"/>
        <v>3059.9690385642243</v>
      </c>
    </row>
    <row r="116" spans="1:9" ht="25.5">
      <c r="A116" s="67" t="s">
        <v>252</v>
      </c>
      <c r="B116" s="85" t="s">
        <v>250</v>
      </c>
      <c r="C116" s="76" t="s">
        <v>25</v>
      </c>
      <c r="D116" s="53" t="s">
        <v>253</v>
      </c>
      <c r="E116" s="65" t="s">
        <v>27</v>
      </c>
      <c r="F116" s="86">
        <v>749.2</v>
      </c>
      <c r="G116" s="47">
        <v>40.09</v>
      </c>
      <c r="H116" s="153">
        <f t="shared" si="8"/>
        <v>46.8745257133</v>
      </c>
      <c r="I116" s="52">
        <f t="shared" si="9"/>
        <v>35118.39466440436</v>
      </c>
    </row>
    <row r="117" spans="1:9" ht="25.5">
      <c r="A117" s="67" t="s">
        <v>254</v>
      </c>
      <c r="B117" s="87" t="s">
        <v>255</v>
      </c>
      <c r="C117" s="87" t="s">
        <v>39</v>
      </c>
      <c r="D117" s="88" t="s">
        <v>256</v>
      </c>
      <c r="E117" s="89" t="s">
        <v>27</v>
      </c>
      <c r="F117" s="59">
        <v>40.95</v>
      </c>
      <c r="G117" s="47">
        <v>58.34</v>
      </c>
      <c r="H117" s="153">
        <f t="shared" si="8"/>
        <v>68.21301646580001</v>
      </c>
      <c r="I117" s="52">
        <f t="shared" si="9"/>
        <v>2793.3230242745108</v>
      </c>
    </row>
    <row r="118" spans="1:9" ht="12.75">
      <c r="A118" s="67" t="s">
        <v>257</v>
      </c>
      <c r="B118" s="50" t="s">
        <v>255</v>
      </c>
      <c r="C118" s="76" t="s">
        <v>39</v>
      </c>
      <c r="D118" s="53" t="s">
        <v>258</v>
      </c>
      <c r="E118" s="84" t="s">
        <v>27</v>
      </c>
      <c r="F118" s="90">
        <v>5.4</v>
      </c>
      <c r="G118" s="47">
        <v>58.34</v>
      </c>
      <c r="H118" s="153">
        <f t="shared" si="8"/>
        <v>68.21301646580001</v>
      </c>
      <c r="I118" s="52">
        <f t="shared" si="9"/>
        <v>368.35028891532005</v>
      </c>
    </row>
    <row r="119" spans="1:9" ht="12.75">
      <c r="A119" s="67" t="s">
        <v>259</v>
      </c>
      <c r="B119" s="91" t="s">
        <v>260</v>
      </c>
      <c r="C119" s="76" t="s">
        <v>39</v>
      </c>
      <c r="D119" s="53" t="s">
        <v>261</v>
      </c>
      <c r="E119" s="84" t="s">
        <v>70</v>
      </c>
      <c r="F119" s="90">
        <v>18.5</v>
      </c>
      <c r="G119" s="47">
        <v>62.65</v>
      </c>
      <c r="H119" s="153">
        <f t="shared" si="8"/>
        <v>73.2524079805</v>
      </c>
      <c r="I119" s="52">
        <f t="shared" si="9"/>
        <v>1355.16954763925</v>
      </c>
    </row>
    <row r="120" spans="1:9" ht="12.75">
      <c r="A120" s="62"/>
      <c r="B120" s="91"/>
      <c r="C120" s="82"/>
      <c r="D120" s="92" t="s">
        <v>262</v>
      </c>
      <c r="E120" s="84"/>
      <c r="F120" s="90"/>
      <c r="G120" s="47" t="s">
        <v>727</v>
      </c>
      <c r="H120" s="153"/>
      <c r="I120" s="52">
        <f t="shared" si="9"/>
        <v>0</v>
      </c>
    </row>
    <row r="121" spans="1:9" ht="12.75">
      <c r="A121" s="67" t="s">
        <v>263</v>
      </c>
      <c r="B121" s="87">
        <v>73675</v>
      </c>
      <c r="C121" s="76" t="s">
        <v>25</v>
      </c>
      <c r="D121" s="53" t="s">
        <v>264</v>
      </c>
      <c r="E121" s="84" t="s">
        <v>27</v>
      </c>
      <c r="F121" s="90">
        <v>250.81</v>
      </c>
      <c r="G121" s="47">
        <v>40.18</v>
      </c>
      <c r="H121" s="153">
        <f t="shared" si="8"/>
        <v>46.9797566266</v>
      </c>
      <c r="I121" s="52">
        <f t="shared" si="9"/>
        <v>11782.992759517547</v>
      </c>
    </row>
    <row r="122" spans="1:9" ht="12.75">
      <c r="A122" s="67" t="s">
        <v>265</v>
      </c>
      <c r="B122" s="93" t="s">
        <v>266</v>
      </c>
      <c r="C122" s="76" t="s">
        <v>25</v>
      </c>
      <c r="D122" s="94" t="s">
        <v>267</v>
      </c>
      <c r="E122" s="81" t="s">
        <v>27</v>
      </c>
      <c r="F122" s="90">
        <v>11.98</v>
      </c>
      <c r="G122" s="47">
        <v>17.74</v>
      </c>
      <c r="H122" s="153">
        <f t="shared" si="8"/>
        <v>20.7421822438</v>
      </c>
      <c r="I122" s="52">
        <f t="shared" si="9"/>
        <v>248.49134328072398</v>
      </c>
    </row>
    <row r="123" spans="1:9" ht="12.75">
      <c r="A123" s="67" t="s">
        <v>268</v>
      </c>
      <c r="B123" s="93" t="s">
        <v>269</v>
      </c>
      <c r="C123" s="76" t="s">
        <v>25</v>
      </c>
      <c r="D123" s="53" t="s">
        <v>270</v>
      </c>
      <c r="E123" s="81" t="s">
        <v>70</v>
      </c>
      <c r="F123" s="90">
        <v>27.3</v>
      </c>
      <c r="G123" s="47">
        <v>22.83</v>
      </c>
      <c r="H123" s="153">
        <f t="shared" si="8"/>
        <v>26.693575007099998</v>
      </c>
      <c r="I123" s="52">
        <f t="shared" si="9"/>
        <v>728.73459769383</v>
      </c>
    </row>
    <row r="124" spans="1:9" ht="12.75">
      <c r="A124" s="67" t="s">
        <v>271</v>
      </c>
      <c r="B124" s="93" t="s">
        <v>272</v>
      </c>
      <c r="C124" s="76" t="s">
        <v>25</v>
      </c>
      <c r="D124" s="53" t="s">
        <v>273</v>
      </c>
      <c r="E124" s="81" t="s">
        <v>27</v>
      </c>
      <c r="F124" s="90">
        <f>225.52*0.05</f>
        <v>11.276000000000002</v>
      </c>
      <c r="G124" s="47">
        <v>58.73</v>
      </c>
      <c r="H124" s="153">
        <f t="shared" si="8"/>
        <v>68.6690170901</v>
      </c>
      <c r="I124" s="52">
        <f t="shared" si="9"/>
        <v>774.3118367079677</v>
      </c>
    </row>
    <row r="125" spans="1:9" ht="12.75">
      <c r="A125" s="169" t="s">
        <v>274</v>
      </c>
      <c r="B125" s="170"/>
      <c r="C125" s="170"/>
      <c r="D125" s="170"/>
      <c r="E125" s="170"/>
      <c r="F125" s="170"/>
      <c r="G125" s="170"/>
      <c r="H125" s="154"/>
      <c r="I125" s="54">
        <f>SUM(I113:I124)</f>
        <v>78115.73026460918</v>
      </c>
    </row>
    <row r="126" spans="1:9" ht="12.75">
      <c r="A126" s="37" t="s">
        <v>275</v>
      </c>
      <c r="B126" s="38"/>
      <c r="C126" s="38"/>
      <c r="D126" s="39" t="s">
        <v>2</v>
      </c>
      <c r="E126" s="39"/>
      <c r="F126" s="40"/>
      <c r="G126" s="40"/>
      <c r="H126" s="151"/>
      <c r="I126" s="41">
        <f>I134</f>
        <v>29429.082881451886</v>
      </c>
    </row>
    <row r="127" spans="1:9" ht="12.75">
      <c r="A127" s="95" t="s">
        <v>276</v>
      </c>
      <c r="B127" s="50" t="s">
        <v>277</v>
      </c>
      <c r="C127" s="76" t="s">
        <v>25</v>
      </c>
      <c r="D127" s="53" t="s">
        <v>278</v>
      </c>
      <c r="E127" s="80" t="s">
        <v>27</v>
      </c>
      <c r="F127" s="96">
        <v>432.55</v>
      </c>
      <c r="G127" s="47">
        <v>11.03</v>
      </c>
      <c r="H127" s="153">
        <f>(G127*16.923237%)+G127</f>
        <v>12.8966330411</v>
      </c>
      <c r="I127" s="52">
        <f>F127*H127</f>
        <v>5578.438621927805</v>
      </c>
    </row>
    <row r="128" spans="1:9" ht="12.75">
      <c r="A128" s="95" t="s">
        <v>279</v>
      </c>
      <c r="B128" s="50" t="s">
        <v>280</v>
      </c>
      <c r="C128" s="76" t="s">
        <v>25</v>
      </c>
      <c r="D128" s="53" t="s">
        <v>281</v>
      </c>
      <c r="E128" s="80" t="s">
        <v>27</v>
      </c>
      <c r="F128" s="97">
        <v>579.57</v>
      </c>
      <c r="G128" s="47">
        <v>8.49</v>
      </c>
      <c r="H128" s="153">
        <f aca="true" t="shared" si="10" ref="H128:H133">(G128*16.923237%)+G128</f>
        <v>9.9267828213</v>
      </c>
      <c r="I128" s="52">
        <f aca="true" t="shared" si="11" ref="I128:I133">F128*H128</f>
        <v>5753.265519740841</v>
      </c>
    </row>
    <row r="129" spans="1:9" ht="12.75">
      <c r="A129" s="95" t="s">
        <v>282</v>
      </c>
      <c r="B129" s="50" t="s">
        <v>283</v>
      </c>
      <c r="C129" s="76" t="s">
        <v>25</v>
      </c>
      <c r="D129" s="53" t="s">
        <v>284</v>
      </c>
      <c r="E129" s="80" t="s">
        <v>27</v>
      </c>
      <c r="F129" s="59">
        <v>1307.77</v>
      </c>
      <c r="G129" s="47">
        <v>7.6</v>
      </c>
      <c r="H129" s="153">
        <f t="shared" si="10"/>
        <v>8.886166012</v>
      </c>
      <c r="I129" s="52">
        <f t="shared" si="11"/>
        <v>11621.061325513241</v>
      </c>
    </row>
    <row r="130" spans="1:9" ht="12.75">
      <c r="A130" s="95" t="s">
        <v>285</v>
      </c>
      <c r="B130" s="50" t="s">
        <v>286</v>
      </c>
      <c r="C130" s="76" t="s">
        <v>25</v>
      </c>
      <c r="D130" s="53" t="s">
        <v>287</v>
      </c>
      <c r="E130" s="65" t="s">
        <v>27</v>
      </c>
      <c r="F130" s="59">
        <v>579.57</v>
      </c>
      <c r="G130" s="47">
        <v>7.05</v>
      </c>
      <c r="H130" s="153">
        <f t="shared" si="10"/>
        <v>8.2430882085</v>
      </c>
      <c r="I130" s="52">
        <f t="shared" si="11"/>
        <v>4777.446633000345</v>
      </c>
    </row>
    <row r="131" spans="1:9" ht="12.75">
      <c r="A131" s="95" t="s">
        <v>288</v>
      </c>
      <c r="B131" s="50" t="s">
        <v>289</v>
      </c>
      <c r="C131" s="76" t="s">
        <v>25</v>
      </c>
      <c r="D131" s="53" t="s">
        <v>290</v>
      </c>
      <c r="E131" s="65" t="s">
        <v>27</v>
      </c>
      <c r="F131" s="90">
        <v>25.72</v>
      </c>
      <c r="G131" s="47">
        <v>13.07</v>
      </c>
      <c r="H131" s="153">
        <f t="shared" si="10"/>
        <v>15.2818670759</v>
      </c>
      <c r="I131" s="52">
        <f t="shared" si="11"/>
        <v>393.049621192148</v>
      </c>
    </row>
    <row r="132" spans="1:9" ht="12.75">
      <c r="A132" s="95" t="s">
        <v>291</v>
      </c>
      <c r="B132" s="50" t="s">
        <v>292</v>
      </c>
      <c r="C132" s="76" t="s">
        <v>25</v>
      </c>
      <c r="D132" s="53" t="s">
        <v>293</v>
      </c>
      <c r="E132" s="65" t="s">
        <v>27</v>
      </c>
      <c r="F132" s="90">
        <v>21.6</v>
      </c>
      <c r="G132" s="47">
        <v>13.85</v>
      </c>
      <c r="H132" s="153">
        <f t="shared" si="10"/>
        <v>16.1938683245</v>
      </c>
      <c r="I132" s="52">
        <f t="shared" si="11"/>
        <v>349.7875558092</v>
      </c>
    </row>
    <row r="133" spans="1:9" ht="12.75">
      <c r="A133" s="95" t="s">
        <v>294</v>
      </c>
      <c r="B133" s="50" t="s">
        <v>289</v>
      </c>
      <c r="C133" s="76" t="s">
        <v>25</v>
      </c>
      <c r="D133" s="53" t="s">
        <v>295</v>
      </c>
      <c r="E133" s="65" t="s">
        <v>27</v>
      </c>
      <c r="F133" s="90">
        <v>62.56</v>
      </c>
      <c r="G133" s="47">
        <v>13.07</v>
      </c>
      <c r="H133" s="153">
        <f t="shared" si="10"/>
        <v>15.2818670759</v>
      </c>
      <c r="I133" s="52">
        <f t="shared" si="11"/>
        <v>956.033604268304</v>
      </c>
    </row>
    <row r="134" spans="1:9" ht="12.75">
      <c r="A134" s="169" t="s">
        <v>296</v>
      </c>
      <c r="B134" s="170"/>
      <c r="C134" s="170"/>
      <c r="D134" s="170"/>
      <c r="E134" s="170"/>
      <c r="F134" s="170"/>
      <c r="G134" s="170"/>
      <c r="H134" s="154"/>
      <c r="I134" s="54">
        <f>SUM(I127:I133)</f>
        <v>29429.082881451886</v>
      </c>
    </row>
    <row r="135" spans="1:9" ht="12.75">
      <c r="A135" s="37" t="s">
        <v>297</v>
      </c>
      <c r="B135" s="38"/>
      <c r="C135" s="38"/>
      <c r="D135" s="39" t="s">
        <v>298</v>
      </c>
      <c r="E135" s="39"/>
      <c r="F135" s="40"/>
      <c r="G135" s="40"/>
      <c r="H135" s="151"/>
      <c r="I135" s="41">
        <f>I163</f>
        <v>79537.82704726158</v>
      </c>
    </row>
    <row r="136" spans="1:9" ht="12.75">
      <c r="A136" s="67" t="s">
        <v>299</v>
      </c>
      <c r="B136" s="49" t="s">
        <v>300</v>
      </c>
      <c r="C136" s="49" t="s">
        <v>25</v>
      </c>
      <c r="D136" s="98" t="s">
        <v>301</v>
      </c>
      <c r="E136" s="76" t="s">
        <v>12</v>
      </c>
      <c r="F136" s="99">
        <v>4</v>
      </c>
      <c r="G136" s="47">
        <v>35.34</v>
      </c>
      <c r="H136" s="153">
        <f>(G136*16.923237%)+G136</f>
        <v>41.3206719558</v>
      </c>
      <c r="I136" s="52">
        <f>F136*H136</f>
        <v>165.2826878232</v>
      </c>
    </row>
    <row r="137" spans="1:9" ht="12.75">
      <c r="A137" s="67" t="s">
        <v>302</v>
      </c>
      <c r="B137" s="49" t="s">
        <v>303</v>
      </c>
      <c r="C137" s="49" t="s">
        <v>25</v>
      </c>
      <c r="D137" s="98" t="s">
        <v>304</v>
      </c>
      <c r="E137" s="76" t="s">
        <v>12</v>
      </c>
      <c r="F137" s="99">
        <v>2</v>
      </c>
      <c r="G137" s="47">
        <v>50.24</v>
      </c>
      <c r="H137" s="153">
        <f aca="true" t="shared" si="12" ref="H137:H162">(G137*16.923237%)+G137</f>
        <v>58.742234268800004</v>
      </c>
      <c r="I137" s="52">
        <f aca="true" t="shared" si="13" ref="I137:I162">F137*H137</f>
        <v>117.48446853760001</v>
      </c>
    </row>
    <row r="138" spans="1:9" ht="12.75">
      <c r="A138" s="67" t="s">
        <v>305</v>
      </c>
      <c r="B138" s="76" t="s">
        <v>303</v>
      </c>
      <c r="C138" s="49" t="s">
        <v>25</v>
      </c>
      <c r="D138" s="98" t="s">
        <v>306</v>
      </c>
      <c r="E138" s="76" t="s">
        <v>12</v>
      </c>
      <c r="F138" s="99">
        <v>1</v>
      </c>
      <c r="G138" s="47">
        <v>50.24</v>
      </c>
      <c r="H138" s="153">
        <f t="shared" si="12"/>
        <v>58.742234268800004</v>
      </c>
      <c r="I138" s="52">
        <f t="shared" si="13"/>
        <v>58.742234268800004</v>
      </c>
    </row>
    <row r="139" spans="1:9" ht="12.75">
      <c r="A139" s="67" t="s">
        <v>307</v>
      </c>
      <c r="B139" s="76" t="s">
        <v>308</v>
      </c>
      <c r="C139" s="49" t="s">
        <v>25</v>
      </c>
      <c r="D139" s="98" t="s">
        <v>309</v>
      </c>
      <c r="E139" s="76" t="s">
        <v>12</v>
      </c>
      <c r="F139" s="99">
        <v>1</v>
      </c>
      <c r="G139" s="47">
        <v>80.55</v>
      </c>
      <c r="H139" s="153">
        <f t="shared" si="12"/>
        <v>94.1816674035</v>
      </c>
      <c r="I139" s="52">
        <f t="shared" si="13"/>
        <v>94.1816674035</v>
      </c>
    </row>
    <row r="140" spans="1:9" ht="12.75">
      <c r="A140" s="67" t="s">
        <v>310</v>
      </c>
      <c r="B140" s="76" t="s">
        <v>311</v>
      </c>
      <c r="C140" s="49" t="s">
        <v>25</v>
      </c>
      <c r="D140" s="100" t="s">
        <v>312</v>
      </c>
      <c r="E140" s="76" t="s">
        <v>12</v>
      </c>
      <c r="F140" s="99">
        <v>2</v>
      </c>
      <c r="G140" s="47">
        <v>183.46</v>
      </c>
      <c r="H140" s="153">
        <f t="shared" si="12"/>
        <v>214.5073706002</v>
      </c>
      <c r="I140" s="52">
        <f t="shared" si="13"/>
        <v>429.0147412004</v>
      </c>
    </row>
    <row r="141" spans="1:9" ht="12.75">
      <c r="A141" s="67" t="s">
        <v>313</v>
      </c>
      <c r="B141" s="49">
        <v>85118</v>
      </c>
      <c r="C141" s="49" t="s">
        <v>25</v>
      </c>
      <c r="D141" s="98" t="s">
        <v>314</v>
      </c>
      <c r="E141" s="76" t="s">
        <v>12</v>
      </c>
      <c r="F141" s="99">
        <v>1</v>
      </c>
      <c r="G141" s="47">
        <v>52.2</v>
      </c>
      <c r="H141" s="153">
        <f t="shared" si="12"/>
        <v>61.033929714</v>
      </c>
      <c r="I141" s="52">
        <f t="shared" si="13"/>
        <v>61.033929714</v>
      </c>
    </row>
    <row r="142" spans="1:9" ht="12.75">
      <c r="A142" s="67" t="s">
        <v>315</v>
      </c>
      <c r="B142" s="76" t="s">
        <v>316</v>
      </c>
      <c r="C142" s="76" t="s">
        <v>25</v>
      </c>
      <c r="D142" s="98" t="s">
        <v>317</v>
      </c>
      <c r="E142" s="76" t="s">
        <v>70</v>
      </c>
      <c r="F142" s="99">
        <v>23</v>
      </c>
      <c r="G142" s="47">
        <v>10.77</v>
      </c>
      <c r="H142" s="153">
        <f t="shared" si="12"/>
        <v>12.592632624899998</v>
      </c>
      <c r="I142" s="52">
        <f t="shared" si="13"/>
        <v>289.6305503727</v>
      </c>
    </row>
    <row r="143" spans="1:9" ht="12.75">
      <c r="A143" s="67" t="s">
        <v>318</v>
      </c>
      <c r="B143" s="76" t="s">
        <v>316</v>
      </c>
      <c r="C143" s="76" t="s">
        <v>25</v>
      </c>
      <c r="D143" s="98" t="s">
        <v>319</v>
      </c>
      <c r="E143" s="76" t="s">
        <v>70</v>
      </c>
      <c r="F143" s="99">
        <v>8</v>
      </c>
      <c r="G143" s="47">
        <v>10.77</v>
      </c>
      <c r="H143" s="153">
        <f t="shared" si="12"/>
        <v>12.592632624899998</v>
      </c>
      <c r="I143" s="52">
        <f t="shared" si="13"/>
        <v>100.74106099919999</v>
      </c>
    </row>
    <row r="144" spans="1:9" ht="12.75">
      <c r="A144" s="67" t="s">
        <v>320</v>
      </c>
      <c r="B144" s="76" t="s">
        <v>321</v>
      </c>
      <c r="C144" s="76" t="s">
        <v>25</v>
      </c>
      <c r="D144" s="98" t="s">
        <v>322</v>
      </c>
      <c r="E144" s="76" t="s">
        <v>70</v>
      </c>
      <c r="F144" s="99">
        <v>3</v>
      </c>
      <c r="G144" s="47">
        <v>15.4</v>
      </c>
      <c r="H144" s="153">
        <f t="shared" si="12"/>
        <v>18.006178498</v>
      </c>
      <c r="I144" s="52">
        <f t="shared" si="13"/>
        <v>54.018535494000005</v>
      </c>
    </row>
    <row r="145" spans="1:9" ht="12.75">
      <c r="A145" s="67" t="s">
        <v>323</v>
      </c>
      <c r="B145" s="76" t="s">
        <v>324</v>
      </c>
      <c r="C145" s="76" t="s">
        <v>25</v>
      </c>
      <c r="D145" s="98" t="s">
        <v>325</v>
      </c>
      <c r="E145" s="76" t="s">
        <v>70</v>
      </c>
      <c r="F145" s="99">
        <v>11</v>
      </c>
      <c r="G145" s="47">
        <v>18.85</v>
      </c>
      <c r="H145" s="153">
        <f t="shared" si="12"/>
        <v>22.0400301745</v>
      </c>
      <c r="I145" s="52">
        <f t="shared" si="13"/>
        <v>242.4403319195</v>
      </c>
    </row>
    <row r="146" spans="1:9" ht="12.75">
      <c r="A146" s="67" t="s">
        <v>326</v>
      </c>
      <c r="B146" s="76" t="s">
        <v>327</v>
      </c>
      <c r="C146" s="76" t="s">
        <v>25</v>
      </c>
      <c r="D146" s="98" t="s">
        <v>328</v>
      </c>
      <c r="E146" s="76" t="s">
        <v>70</v>
      </c>
      <c r="F146" s="99">
        <v>4</v>
      </c>
      <c r="G146" s="47">
        <v>21.65</v>
      </c>
      <c r="H146" s="153">
        <f t="shared" si="12"/>
        <v>25.3138808105</v>
      </c>
      <c r="I146" s="52">
        <f t="shared" si="13"/>
        <v>101.255523242</v>
      </c>
    </row>
    <row r="147" spans="1:9" ht="12.75">
      <c r="A147" s="67" t="s">
        <v>329</v>
      </c>
      <c r="B147" s="76" t="s">
        <v>330</v>
      </c>
      <c r="C147" s="76" t="s">
        <v>25</v>
      </c>
      <c r="D147" s="98" t="s">
        <v>331</v>
      </c>
      <c r="E147" s="76" t="s">
        <v>70</v>
      </c>
      <c r="F147" s="99">
        <v>69</v>
      </c>
      <c r="G147" s="47">
        <v>32.4</v>
      </c>
      <c r="H147" s="153">
        <f t="shared" si="12"/>
        <v>37.883128788</v>
      </c>
      <c r="I147" s="52">
        <f t="shared" si="13"/>
        <v>2613.935886372</v>
      </c>
    </row>
    <row r="148" spans="1:9" ht="12.75">
      <c r="A148" s="67" t="s">
        <v>332</v>
      </c>
      <c r="B148" s="49" t="s">
        <v>140</v>
      </c>
      <c r="C148" s="49"/>
      <c r="D148" s="45" t="s">
        <v>333</v>
      </c>
      <c r="E148" s="49" t="s">
        <v>12</v>
      </c>
      <c r="F148" s="99">
        <v>1</v>
      </c>
      <c r="G148" s="47">
        <v>63528.86</v>
      </c>
      <c r="H148" s="153">
        <f t="shared" si="12"/>
        <v>74279.9995411982</v>
      </c>
      <c r="I148" s="52">
        <f t="shared" si="13"/>
        <v>74279.9995411982</v>
      </c>
    </row>
    <row r="149" spans="1:9" ht="12.75">
      <c r="A149" s="67" t="s">
        <v>334</v>
      </c>
      <c r="B149" s="76">
        <v>72571</v>
      </c>
      <c r="C149" s="76" t="s">
        <v>25</v>
      </c>
      <c r="D149" s="45" t="s">
        <v>335</v>
      </c>
      <c r="E149" s="49" t="s">
        <v>12</v>
      </c>
      <c r="F149" s="99">
        <v>14</v>
      </c>
      <c r="G149" s="47">
        <v>3.64</v>
      </c>
      <c r="H149" s="153">
        <f t="shared" si="12"/>
        <v>4.2560058268</v>
      </c>
      <c r="I149" s="52">
        <f t="shared" si="13"/>
        <v>59.5840815752</v>
      </c>
    </row>
    <row r="150" spans="1:9" ht="12.75">
      <c r="A150" s="67" t="s">
        <v>336</v>
      </c>
      <c r="B150" s="76">
        <v>72573</v>
      </c>
      <c r="C150" s="76" t="s">
        <v>25</v>
      </c>
      <c r="D150" s="45" t="s">
        <v>337</v>
      </c>
      <c r="E150" s="49" t="s">
        <v>12</v>
      </c>
      <c r="F150" s="99">
        <v>15</v>
      </c>
      <c r="G150" s="47">
        <v>3.96</v>
      </c>
      <c r="H150" s="153">
        <f t="shared" si="12"/>
        <v>4.6301601852</v>
      </c>
      <c r="I150" s="52">
        <f t="shared" si="13"/>
        <v>69.452402778</v>
      </c>
    </row>
    <row r="151" spans="1:9" ht="12.75">
      <c r="A151" s="67" t="s">
        <v>338</v>
      </c>
      <c r="B151" s="76">
        <v>72577</v>
      </c>
      <c r="C151" s="76" t="s">
        <v>25</v>
      </c>
      <c r="D151" s="45" t="s">
        <v>339</v>
      </c>
      <c r="E151" s="49" t="s">
        <v>12</v>
      </c>
      <c r="F151" s="99">
        <v>8</v>
      </c>
      <c r="G151" s="47">
        <v>7.28</v>
      </c>
      <c r="H151" s="153">
        <f t="shared" si="12"/>
        <v>8.5120116536</v>
      </c>
      <c r="I151" s="52">
        <f t="shared" si="13"/>
        <v>68.0960932288</v>
      </c>
    </row>
    <row r="152" spans="1:9" ht="12.75">
      <c r="A152" s="67" t="s">
        <v>340</v>
      </c>
      <c r="B152" s="76">
        <v>72575</v>
      </c>
      <c r="C152" s="76" t="s">
        <v>25</v>
      </c>
      <c r="D152" s="45" t="s">
        <v>341</v>
      </c>
      <c r="E152" s="49" t="s">
        <v>12</v>
      </c>
      <c r="F152" s="99">
        <v>42</v>
      </c>
      <c r="G152" s="47">
        <v>4.69</v>
      </c>
      <c r="H152" s="153">
        <f t="shared" si="12"/>
        <v>5.4836998153000005</v>
      </c>
      <c r="I152" s="52">
        <f t="shared" si="13"/>
        <v>230.3153922426</v>
      </c>
    </row>
    <row r="153" spans="1:9" ht="12.75">
      <c r="A153" s="67" t="s">
        <v>342</v>
      </c>
      <c r="B153" s="76">
        <v>72581</v>
      </c>
      <c r="C153" s="76" t="s">
        <v>25</v>
      </c>
      <c r="D153" s="45" t="s">
        <v>343</v>
      </c>
      <c r="E153" s="49" t="s">
        <v>12</v>
      </c>
      <c r="F153" s="99">
        <v>2</v>
      </c>
      <c r="G153" s="47">
        <v>19.92</v>
      </c>
      <c r="H153" s="153">
        <f t="shared" si="12"/>
        <v>23.2911088104</v>
      </c>
      <c r="I153" s="52">
        <f t="shared" si="13"/>
        <v>46.5822176208</v>
      </c>
    </row>
    <row r="154" spans="1:9" ht="12.75">
      <c r="A154" s="67" t="s">
        <v>344</v>
      </c>
      <c r="B154" s="49">
        <v>72808</v>
      </c>
      <c r="C154" s="76" t="s">
        <v>25</v>
      </c>
      <c r="D154" s="45" t="s">
        <v>345</v>
      </c>
      <c r="E154" s="49" t="s">
        <v>12</v>
      </c>
      <c r="F154" s="99">
        <v>2</v>
      </c>
      <c r="G154" s="47">
        <v>4.5</v>
      </c>
      <c r="H154" s="153">
        <f t="shared" si="12"/>
        <v>5.261545665</v>
      </c>
      <c r="I154" s="52">
        <f t="shared" si="13"/>
        <v>10.52309133</v>
      </c>
    </row>
    <row r="155" spans="1:9" ht="12.75">
      <c r="A155" s="67" t="s">
        <v>346</v>
      </c>
      <c r="B155" s="49">
        <v>72808</v>
      </c>
      <c r="C155" s="76" t="s">
        <v>25</v>
      </c>
      <c r="D155" s="45" t="s">
        <v>347</v>
      </c>
      <c r="E155" s="49" t="s">
        <v>12</v>
      </c>
      <c r="F155" s="99">
        <v>1</v>
      </c>
      <c r="G155" s="47">
        <v>4.5</v>
      </c>
      <c r="H155" s="153">
        <f t="shared" si="12"/>
        <v>5.261545665</v>
      </c>
      <c r="I155" s="52">
        <f t="shared" si="13"/>
        <v>5.261545665</v>
      </c>
    </row>
    <row r="156" spans="1:9" ht="12.75">
      <c r="A156" s="67" t="s">
        <v>348</v>
      </c>
      <c r="B156" s="49" t="s">
        <v>349</v>
      </c>
      <c r="C156" s="49" t="s">
        <v>39</v>
      </c>
      <c r="D156" s="45" t="s">
        <v>350</v>
      </c>
      <c r="E156" s="49" t="s">
        <v>12</v>
      </c>
      <c r="F156" s="99">
        <v>2</v>
      </c>
      <c r="G156" s="47">
        <v>14.75</v>
      </c>
      <c r="H156" s="153">
        <f t="shared" si="12"/>
        <v>17.2461774575</v>
      </c>
      <c r="I156" s="52">
        <f t="shared" si="13"/>
        <v>34.492354915</v>
      </c>
    </row>
    <row r="157" spans="1:9" ht="12.75">
      <c r="A157" s="67" t="s">
        <v>351</v>
      </c>
      <c r="B157" s="49" t="s">
        <v>349</v>
      </c>
      <c r="C157" s="49" t="s">
        <v>39</v>
      </c>
      <c r="D157" s="45" t="s">
        <v>352</v>
      </c>
      <c r="E157" s="49" t="s">
        <v>12</v>
      </c>
      <c r="F157" s="99">
        <v>5</v>
      </c>
      <c r="G157" s="47">
        <v>14.75</v>
      </c>
      <c r="H157" s="153">
        <f t="shared" si="12"/>
        <v>17.2461774575</v>
      </c>
      <c r="I157" s="52">
        <f t="shared" si="13"/>
        <v>86.2308872875</v>
      </c>
    </row>
    <row r="158" spans="1:9" ht="12.75">
      <c r="A158" s="67" t="s">
        <v>353</v>
      </c>
      <c r="B158" s="49" t="s">
        <v>349</v>
      </c>
      <c r="C158" s="49" t="s">
        <v>39</v>
      </c>
      <c r="D158" s="45" t="s">
        <v>354</v>
      </c>
      <c r="E158" s="49" t="s">
        <v>12</v>
      </c>
      <c r="F158" s="99">
        <v>2</v>
      </c>
      <c r="G158" s="47">
        <v>14.75</v>
      </c>
      <c r="H158" s="153">
        <f t="shared" si="12"/>
        <v>17.2461774575</v>
      </c>
      <c r="I158" s="52">
        <f t="shared" si="13"/>
        <v>34.492354915</v>
      </c>
    </row>
    <row r="159" spans="1:9" ht="12.75">
      <c r="A159" s="67" t="s">
        <v>355</v>
      </c>
      <c r="B159" s="49">
        <v>72438</v>
      </c>
      <c r="C159" s="76" t="s">
        <v>25</v>
      </c>
      <c r="D159" s="45" t="s">
        <v>356</v>
      </c>
      <c r="E159" s="49" t="s">
        <v>12</v>
      </c>
      <c r="F159" s="99">
        <v>6</v>
      </c>
      <c r="G159" s="47">
        <v>3.92</v>
      </c>
      <c r="H159" s="153">
        <f t="shared" si="12"/>
        <v>4.5833908904</v>
      </c>
      <c r="I159" s="52">
        <f t="shared" si="13"/>
        <v>27.500345342399996</v>
      </c>
    </row>
    <row r="160" spans="1:9" ht="12.75">
      <c r="A160" s="67" t="s">
        <v>357</v>
      </c>
      <c r="B160" s="49">
        <v>72439</v>
      </c>
      <c r="C160" s="76" t="s">
        <v>25</v>
      </c>
      <c r="D160" s="45" t="s">
        <v>358</v>
      </c>
      <c r="E160" s="49" t="s">
        <v>12</v>
      </c>
      <c r="F160" s="99">
        <v>4</v>
      </c>
      <c r="G160" s="47">
        <v>4.26</v>
      </c>
      <c r="H160" s="153">
        <f t="shared" si="12"/>
        <v>4.980929896199999</v>
      </c>
      <c r="I160" s="52">
        <f t="shared" si="13"/>
        <v>19.923719584799997</v>
      </c>
    </row>
    <row r="161" spans="1:9" ht="12.75">
      <c r="A161" s="67" t="s">
        <v>359</v>
      </c>
      <c r="B161" s="49">
        <v>72443</v>
      </c>
      <c r="C161" s="76" t="s">
        <v>25</v>
      </c>
      <c r="D161" s="45" t="s">
        <v>360</v>
      </c>
      <c r="E161" s="49" t="s">
        <v>12</v>
      </c>
      <c r="F161" s="99">
        <v>8</v>
      </c>
      <c r="G161" s="47">
        <v>24.25</v>
      </c>
      <c r="H161" s="153">
        <f t="shared" si="12"/>
        <v>28.353884972499998</v>
      </c>
      <c r="I161" s="52">
        <f t="shared" si="13"/>
        <v>226.83107977999998</v>
      </c>
    </row>
    <row r="162" spans="1:9" ht="12.75">
      <c r="A162" s="67" t="s">
        <v>361</v>
      </c>
      <c r="B162" s="49">
        <v>72441</v>
      </c>
      <c r="C162" s="49" t="s">
        <v>25</v>
      </c>
      <c r="D162" s="45" t="s">
        <v>362</v>
      </c>
      <c r="E162" s="49" t="s">
        <v>12</v>
      </c>
      <c r="F162" s="99">
        <v>1</v>
      </c>
      <c r="G162" s="47">
        <v>9.22</v>
      </c>
      <c r="H162" s="153">
        <f t="shared" si="12"/>
        <v>10.7803224514</v>
      </c>
      <c r="I162" s="52">
        <f t="shared" si="13"/>
        <v>10.7803224514</v>
      </c>
    </row>
    <row r="163" spans="1:9" ht="12.75">
      <c r="A163" s="169" t="s">
        <v>363</v>
      </c>
      <c r="B163" s="170"/>
      <c r="C163" s="170"/>
      <c r="D163" s="170"/>
      <c r="E163" s="170"/>
      <c r="F163" s="170"/>
      <c r="G163" s="170"/>
      <c r="H163" s="154"/>
      <c r="I163" s="54">
        <f>SUM(I136:I162)</f>
        <v>79537.82704726158</v>
      </c>
    </row>
    <row r="164" spans="1:9" ht="12.75">
      <c r="A164" s="37" t="s">
        <v>364</v>
      </c>
      <c r="B164" s="38"/>
      <c r="C164" s="38"/>
      <c r="D164" s="39" t="s">
        <v>365</v>
      </c>
      <c r="E164" s="39"/>
      <c r="F164" s="40"/>
      <c r="G164" s="40"/>
      <c r="H164" s="151"/>
      <c r="I164" s="41">
        <f>I183</f>
        <v>17179.924776025742</v>
      </c>
    </row>
    <row r="165" spans="1:9" ht="12.75">
      <c r="A165" s="67" t="s">
        <v>366</v>
      </c>
      <c r="B165" s="76">
        <v>72292</v>
      </c>
      <c r="C165" s="76" t="s">
        <v>25</v>
      </c>
      <c r="D165" s="98" t="s">
        <v>367</v>
      </c>
      <c r="E165" s="76" t="s">
        <v>12</v>
      </c>
      <c r="F165" s="99">
        <v>4</v>
      </c>
      <c r="G165" s="47">
        <v>27.26</v>
      </c>
      <c r="H165" s="153">
        <f>(G165*16.923237%)+G165</f>
        <v>31.873274406200004</v>
      </c>
      <c r="I165" s="52">
        <f>F165*H165</f>
        <v>127.49309762480001</v>
      </c>
    </row>
    <row r="166" spans="1:9" ht="12.75">
      <c r="A166" s="67" t="s">
        <v>368</v>
      </c>
      <c r="B166" s="76">
        <v>72685</v>
      </c>
      <c r="C166" s="76" t="s">
        <v>25</v>
      </c>
      <c r="D166" s="98" t="s">
        <v>369</v>
      </c>
      <c r="E166" s="76" t="s">
        <v>12</v>
      </c>
      <c r="F166" s="99">
        <v>4</v>
      </c>
      <c r="G166" s="47">
        <v>14.99</v>
      </c>
      <c r="H166" s="153">
        <f aca="true" t="shared" si="14" ref="H166:H182">(G166*16.923237%)+G166</f>
        <v>17.5267932263</v>
      </c>
      <c r="I166" s="52">
        <f aca="true" t="shared" si="15" ref="I166:I182">F166*H166</f>
        <v>70.1071729052</v>
      </c>
    </row>
    <row r="167" spans="1:9" ht="12.75">
      <c r="A167" s="67" t="s">
        <v>370</v>
      </c>
      <c r="B167" s="76" t="s">
        <v>371</v>
      </c>
      <c r="C167" s="76" t="s">
        <v>39</v>
      </c>
      <c r="D167" s="98" t="s">
        <v>372</v>
      </c>
      <c r="E167" s="76" t="s">
        <v>12</v>
      </c>
      <c r="F167" s="99">
        <v>4</v>
      </c>
      <c r="G167" s="47">
        <v>42.71</v>
      </c>
      <c r="H167" s="153">
        <f t="shared" si="14"/>
        <v>49.9379145227</v>
      </c>
      <c r="I167" s="52">
        <f t="shared" si="15"/>
        <v>199.7516580908</v>
      </c>
    </row>
    <row r="168" spans="1:9" ht="12.75">
      <c r="A168" s="67" t="s">
        <v>373</v>
      </c>
      <c r="B168" s="76" t="s">
        <v>374</v>
      </c>
      <c r="C168" s="76" t="s">
        <v>25</v>
      </c>
      <c r="D168" s="98" t="s">
        <v>375</v>
      </c>
      <c r="E168" s="76" t="s">
        <v>70</v>
      </c>
      <c r="F168" s="99">
        <v>77</v>
      </c>
      <c r="G168" s="47">
        <v>31.02</v>
      </c>
      <c r="H168" s="153">
        <f t="shared" si="14"/>
        <v>36.2695881174</v>
      </c>
      <c r="I168" s="52">
        <f t="shared" si="15"/>
        <v>2792.7582850398</v>
      </c>
    </row>
    <row r="169" spans="1:9" ht="12.75">
      <c r="A169" s="67" t="s">
        <v>376</v>
      </c>
      <c r="B169" s="76" t="s">
        <v>377</v>
      </c>
      <c r="C169" s="76" t="s">
        <v>25</v>
      </c>
      <c r="D169" s="98" t="s">
        <v>378</v>
      </c>
      <c r="E169" s="76" t="s">
        <v>70</v>
      </c>
      <c r="F169" s="99">
        <v>28</v>
      </c>
      <c r="G169" s="47">
        <v>15.6</v>
      </c>
      <c r="H169" s="153">
        <f t="shared" si="14"/>
        <v>18.240024972</v>
      </c>
      <c r="I169" s="52">
        <f t="shared" si="15"/>
        <v>510.720699216</v>
      </c>
    </row>
    <row r="170" spans="1:9" ht="12.75">
      <c r="A170" s="67" t="s">
        <v>379</v>
      </c>
      <c r="B170" s="76" t="s">
        <v>380</v>
      </c>
      <c r="C170" s="76" t="s">
        <v>25</v>
      </c>
      <c r="D170" s="98" t="s">
        <v>381</v>
      </c>
      <c r="E170" s="76" t="s">
        <v>70</v>
      </c>
      <c r="F170" s="99">
        <v>25</v>
      </c>
      <c r="G170" s="47">
        <v>21.23</v>
      </c>
      <c r="H170" s="153">
        <f t="shared" si="14"/>
        <v>24.822803215100002</v>
      </c>
      <c r="I170" s="52">
        <f t="shared" si="15"/>
        <v>620.5700803775001</v>
      </c>
    </row>
    <row r="171" spans="1:9" ht="12.75">
      <c r="A171" s="67" t="s">
        <v>382</v>
      </c>
      <c r="B171" s="76" t="s">
        <v>383</v>
      </c>
      <c r="C171" s="76" t="s">
        <v>25</v>
      </c>
      <c r="D171" s="98" t="s">
        <v>384</v>
      </c>
      <c r="E171" s="76" t="s">
        <v>70</v>
      </c>
      <c r="F171" s="99">
        <v>2</v>
      </c>
      <c r="G171" s="47">
        <v>58.13</v>
      </c>
      <c r="H171" s="153">
        <f t="shared" si="14"/>
        <v>67.9674776681</v>
      </c>
      <c r="I171" s="52">
        <f t="shared" si="15"/>
        <v>135.9349553362</v>
      </c>
    </row>
    <row r="172" spans="1:9" ht="12.75">
      <c r="A172" s="67" t="s">
        <v>385</v>
      </c>
      <c r="B172" s="76">
        <v>72559</v>
      </c>
      <c r="C172" s="76" t="s">
        <v>25</v>
      </c>
      <c r="D172" s="98" t="s">
        <v>386</v>
      </c>
      <c r="E172" s="76" t="s">
        <v>12</v>
      </c>
      <c r="F172" s="99">
        <v>4</v>
      </c>
      <c r="G172" s="47">
        <v>6.13</v>
      </c>
      <c r="H172" s="153">
        <f t="shared" si="14"/>
        <v>7.1673944281</v>
      </c>
      <c r="I172" s="52">
        <f t="shared" si="15"/>
        <v>28.6695777124</v>
      </c>
    </row>
    <row r="173" spans="1:9" ht="12.75">
      <c r="A173" s="67" t="s">
        <v>387</v>
      </c>
      <c r="B173" s="76">
        <v>72558</v>
      </c>
      <c r="C173" s="76" t="s">
        <v>25</v>
      </c>
      <c r="D173" s="98" t="s">
        <v>388</v>
      </c>
      <c r="E173" s="76" t="s">
        <v>12</v>
      </c>
      <c r="F173" s="99">
        <v>20</v>
      </c>
      <c r="G173" s="47">
        <v>5.97</v>
      </c>
      <c r="H173" s="153">
        <f t="shared" si="14"/>
        <v>6.9803172489</v>
      </c>
      <c r="I173" s="52">
        <f t="shared" si="15"/>
        <v>139.60634497799998</v>
      </c>
    </row>
    <row r="174" spans="1:9" ht="12.75">
      <c r="A174" s="67" t="s">
        <v>389</v>
      </c>
      <c r="B174" s="76">
        <v>72604</v>
      </c>
      <c r="C174" s="76" t="s">
        <v>25</v>
      </c>
      <c r="D174" s="98" t="s">
        <v>390</v>
      </c>
      <c r="E174" s="76" t="s">
        <v>12</v>
      </c>
      <c r="F174" s="99">
        <v>9</v>
      </c>
      <c r="G174" s="47">
        <v>9.41</v>
      </c>
      <c r="H174" s="153">
        <f t="shared" si="14"/>
        <v>11.0024766017</v>
      </c>
      <c r="I174" s="52">
        <f t="shared" si="15"/>
        <v>99.0222894153</v>
      </c>
    </row>
    <row r="175" spans="1:9" ht="12.75">
      <c r="A175" s="67" t="s">
        <v>391</v>
      </c>
      <c r="B175" s="49">
        <v>72774</v>
      </c>
      <c r="C175" s="76" t="s">
        <v>25</v>
      </c>
      <c r="D175" s="98" t="s">
        <v>392</v>
      </c>
      <c r="E175" s="76" t="s">
        <v>12</v>
      </c>
      <c r="F175" s="99">
        <v>5</v>
      </c>
      <c r="G175" s="47">
        <v>20.67</v>
      </c>
      <c r="H175" s="153">
        <f t="shared" si="14"/>
        <v>24.168033087900003</v>
      </c>
      <c r="I175" s="52">
        <f t="shared" si="15"/>
        <v>120.84016543950001</v>
      </c>
    </row>
    <row r="176" spans="1:9" ht="12.75">
      <c r="A176" s="67" t="s">
        <v>393</v>
      </c>
      <c r="B176" s="76">
        <v>72556</v>
      </c>
      <c r="C176" s="76" t="s">
        <v>25</v>
      </c>
      <c r="D176" s="98" t="s">
        <v>394</v>
      </c>
      <c r="E176" s="76" t="s">
        <v>12</v>
      </c>
      <c r="F176" s="99">
        <v>8</v>
      </c>
      <c r="G176" s="47">
        <v>14.51</v>
      </c>
      <c r="H176" s="153">
        <f t="shared" si="14"/>
        <v>16.9655616887</v>
      </c>
      <c r="I176" s="52">
        <f t="shared" si="15"/>
        <v>135.7244935096</v>
      </c>
    </row>
    <row r="177" spans="1:9" ht="12.75">
      <c r="A177" s="67" t="s">
        <v>395</v>
      </c>
      <c r="B177" s="76">
        <v>72603</v>
      </c>
      <c r="C177" s="76" t="s">
        <v>25</v>
      </c>
      <c r="D177" s="98" t="s">
        <v>396</v>
      </c>
      <c r="E177" s="76" t="s">
        <v>12</v>
      </c>
      <c r="F177" s="99">
        <v>3</v>
      </c>
      <c r="G177" s="47">
        <v>21.36</v>
      </c>
      <c r="H177" s="153">
        <f t="shared" si="14"/>
        <v>24.9748034232</v>
      </c>
      <c r="I177" s="52">
        <f t="shared" si="15"/>
        <v>74.9244102696</v>
      </c>
    </row>
    <row r="178" spans="1:9" ht="25.5">
      <c r="A178" s="67" t="s">
        <v>397</v>
      </c>
      <c r="B178" s="76">
        <v>72290</v>
      </c>
      <c r="C178" s="76" t="s">
        <v>25</v>
      </c>
      <c r="D178" s="100" t="s">
        <v>398</v>
      </c>
      <c r="E178" s="76" t="s">
        <v>12</v>
      </c>
      <c r="F178" s="99">
        <v>10</v>
      </c>
      <c r="G178" s="47">
        <v>243.57</v>
      </c>
      <c r="H178" s="153">
        <f t="shared" si="14"/>
        <v>284.7899283609</v>
      </c>
      <c r="I178" s="52">
        <f t="shared" si="15"/>
        <v>2847.8992836089997</v>
      </c>
    </row>
    <row r="179" spans="1:9" ht="25.5">
      <c r="A179" s="67" t="s">
        <v>399</v>
      </c>
      <c r="B179" s="76" t="s">
        <v>400</v>
      </c>
      <c r="C179" s="49" t="s">
        <v>25</v>
      </c>
      <c r="D179" s="100" t="s">
        <v>401</v>
      </c>
      <c r="E179" s="76" t="s">
        <v>12</v>
      </c>
      <c r="F179" s="99">
        <v>1</v>
      </c>
      <c r="G179" s="47">
        <v>230.19</v>
      </c>
      <c r="H179" s="153">
        <f t="shared" si="14"/>
        <v>269.1455992503</v>
      </c>
      <c r="I179" s="52">
        <f t="shared" si="15"/>
        <v>269.1455992503</v>
      </c>
    </row>
    <row r="180" spans="1:9" ht="12.75">
      <c r="A180" s="67" t="s">
        <v>402</v>
      </c>
      <c r="B180" s="49" t="s">
        <v>403</v>
      </c>
      <c r="C180" s="49" t="s">
        <v>25</v>
      </c>
      <c r="D180" s="100" t="s">
        <v>404</v>
      </c>
      <c r="E180" s="76" t="s">
        <v>12</v>
      </c>
      <c r="F180" s="99">
        <v>4</v>
      </c>
      <c r="G180" s="47">
        <v>1415.25</v>
      </c>
      <c r="H180" s="153">
        <f t="shared" si="14"/>
        <v>1654.7561116425</v>
      </c>
      <c r="I180" s="52">
        <f t="shared" si="15"/>
        <v>6619.02444657</v>
      </c>
    </row>
    <row r="181" spans="1:9" ht="12.75">
      <c r="A181" s="67" t="s">
        <v>405</v>
      </c>
      <c r="B181" s="49" t="s">
        <v>406</v>
      </c>
      <c r="C181" s="76" t="s">
        <v>25</v>
      </c>
      <c r="D181" s="100" t="s">
        <v>407</v>
      </c>
      <c r="E181" s="76" t="s">
        <v>12</v>
      </c>
      <c r="F181" s="99">
        <v>1</v>
      </c>
      <c r="G181" s="47">
        <v>861.4</v>
      </c>
      <c r="H181" s="153">
        <f t="shared" si="14"/>
        <v>1007.1767635179999</v>
      </c>
      <c r="I181" s="52">
        <f t="shared" si="15"/>
        <v>1007.1767635179999</v>
      </c>
    </row>
    <row r="182" spans="1:9" ht="12.75">
      <c r="A182" s="67" t="s">
        <v>408</v>
      </c>
      <c r="B182" s="49" t="s">
        <v>409</v>
      </c>
      <c r="C182" s="49" t="s">
        <v>39</v>
      </c>
      <c r="D182" s="100" t="s">
        <v>410</v>
      </c>
      <c r="E182" s="76" t="s">
        <v>70</v>
      </c>
      <c r="F182" s="99">
        <v>8.42</v>
      </c>
      <c r="G182" s="47">
        <v>140.23</v>
      </c>
      <c r="H182" s="153">
        <f t="shared" si="14"/>
        <v>163.96145524509998</v>
      </c>
      <c r="I182" s="52">
        <f t="shared" si="15"/>
        <v>1380.555453163742</v>
      </c>
    </row>
    <row r="183" spans="1:9" ht="12.75">
      <c r="A183" s="169" t="s">
        <v>411</v>
      </c>
      <c r="B183" s="170"/>
      <c r="C183" s="170"/>
      <c r="D183" s="170"/>
      <c r="E183" s="170"/>
      <c r="F183" s="170"/>
      <c r="G183" s="170"/>
      <c r="H183" s="154"/>
      <c r="I183" s="54">
        <f>SUM(I165:I182)</f>
        <v>17179.924776025742</v>
      </c>
    </row>
    <row r="184" spans="1:9" ht="12.75">
      <c r="A184" s="101" t="s">
        <v>412</v>
      </c>
      <c r="B184" s="38"/>
      <c r="C184" s="38"/>
      <c r="D184" s="39" t="s">
        <v>413</v>
      </c>
      <c r="E184" s="39"/>
      <c r="F184" s="40"/>
      <c r="G184" s="40"/>
      <c r="H184" s="151"/>
      <c r="I184" s="41">
        <f>I209</f>
        <v>15497.251370777705</v>
      </c>
    </row>
    <row r="185" spans="1:9" ht="38.25">
      <c r="A185" s="95" t="s">
        <v>414</v>
      </c>
      <c r="B185" s="49" t="s">
        <v>415</v>
      </c>
      <c r="C185" s="49" t="s">
        <v>39</v>
      </c>
      <c r="D185" s="102" t="s">
        <v>416</v>
      </c>
      <c r="E185" s="103" t="s">
        <v>12</v>
      </c>
      <c r="F185" s="104">
        <v>2</v>
      </c>
      <c r="G185" s="47">
        <v>653.85</v>
      </c>
      <c r="H185" s="153">
        <f>(G185*16.923237%)+G185</f>
        <v>764.5025851245</v>
      </c>
      <c r="I185" s="52">
        <f>F185*H185</f>
        <v>1529.005170249</v>
      </c>
    </row>
    <row r="186" spans="1:9" ht="25.5">
      <c r="A186" s="95" t="s">
        <v>417</v>
      </c>
      <c r="B186" s="105" t="s">
        <v>418</v>
      </c>
      <c r="C186" s="105" t="s">
        <v>39</v>
      </c>
      <c r="D186" s="100" t="s">
        <v>419</v>
      </c>
      <c r="E186" s="103" t="s">
        <v>12</v>
      </c>
      <c r="F186" s="104">
        <v>2</v>
      </c>
      <c r="G186" s="47">
        <v>493.68</v>
      </c>
      <c r="H186" s="153">
        <f aca="true" t="shared" si="16" ref="H186:H208">(G186*16.923237%)+G186</f>
        <v>577.2266364216</v>
      </c>
      <c r="I186" s="52">
        <f aca="true" t="shared" si="17" ref="I186:I208">F186*H186</f>
        <v>1154.4532728432</v>
      </c>
    </row>
    <row r="187" spans="1:9" ht="25.5">
      <c r="A187" s="95" t="s">
        <v>420</v>
      </c>
      <c r="B187" s="106">
        <v>85095</v>
      </c>
      <c r="C187" s="105" t="s">
        <v>25</v>
      </c>
      <c r="D187" s="100" t="s">
        <v>421</v>
      </c>
      <c r="E187" s="103" t="s">
        <v>12</v>
      </c>
      <c r="F187" s="104">
        <v>2</v>
      </c>
      <c r="G187" s="47">
        <v>50.07</v>
      </c>
      <c r="H187" s="153">
        <f t="shared" si="16"/>
        <v>58.5434647659</v>
      </c>
      <c r="I187" s="52">
        <f t="shared" si="17"/>
        <v>117.0869295318</v>
      </c>
    </row>
    <row r="188" spans="1:9" ht="25.5">
      <c r="A188" s="95" t="s">
        <v>422</v>
      </c>
      <c r="B188" s="106">
        <v>6021</v>
      </c>
      <c r="C188" s="105" t="s">
        <v>25</v>
      </c>
      <c r="D188" s="100" t="s">
        <v>423</v>
      </c>
      <c r="E188" s="103" t="s">
        <v>12</v>
      </c>
      <c r="F188" s="104">
        <v>3</v>
      </c>
      <c r="G188" s="47">
        <v>149.29</v>
      </c>
      <c r="H188" s="153">
        <f t="shared" si="16"/>
        <v>174.55470051729998</v>
      </c>
      <c r="I188" s="52">
        <f t="shared" si="17"/>
        <v>523.6641015518999</v>
      </c>
    </row>
    <row r="189" spans="1:9" ht="25.5">
      <c r="A189" s="95" t="s">
        <v>424</v>
      </c>
      <c r="B189" s="49">
        <v>40729</v>
      </c>
      <c r="C189" s="49" t="s">
        <v>25</v>
      </c>
      <c r="D189" s="100" t="s">
        <v>425</v>
      </c>
      <c r="E189" s="103" t="s">
        <v>12</v>
      </c>
      <c r="F189" s="104">
        <v>5</v>
      </c>
      <c r="G189" s="47">
        <v>151.62</v>
      </c>
      <c r="H189" s="153">
        <f t="shared" si="16"/>
        <v>177.2790119394</v>
      </c>
      <c r="I189" s="52">
        <f t="shared" si="17"/>
        <v>886.395059697</v>
      </c>
    </row>
    <row r="190" spans="1:9" ht="25.5">
      <c r="A190" s="95" t="s">
        <v>426</v>
      </c>
      <c r="B190" s="49" t="s">
        <v>427</v>
      </c>
      <c r="C190" s="49" t="s">
        <v>25</v>
      </c>
      <c r="D190" s="100" t="s">
        <v>428</v>
      </c>
      <c r="E190" s="103" t="s">
        <v>12</v>
      </c>
      <c r="F190" s="104">
        <v>3</v>
      </c>
      <c r="G190" s="47">
        <v>286.36</v>
      </c>
      <c r="H190" s="153">
        <f t="shared" si="16"/>
        <v>334.8213814732</v>
      </c>
      <c r="I190" s="52">
        <f t="shared" si="17"/>
        <v>1004.4641444196</v>
      </c>
    </row>
    <row r="191" spans="1:9" ht="12.75">
      <c r="A191" s="95" t="s">
        <v>429</v>
      </c>
      <c r="B191" s="49" t="s">
        <v>430</v>
      </c>
      <c r="C191" s="49" t="s">
        <v>25</v>
      </c>
      <c r="D191" s="100" t="s">
        <v>431</v>
      </c>
      <c r="E191" s="103" t="s">
        <v>12</v>
      </c>
      <c r="F191" s="104">
        <v>6</v>
      </c>
      <c r="G191" s="47">
        <v>17.03</v>
      </c>
      <c r="H191" s="153">
        <f t="shared" si="16"/>
        <v>19.9120272611</v>
      </c>
      <c r="I191" s="52">
        <f t="shared" si="17"/>
        <v>119.4721635666</v>
      </c>
    </row>
    <row r="192" spans="1:9" ht="12.75">
      <c r="A192" s="95" t="s">
        <v>432</v>
      </c>
      <c r="B192" s="49" t="s">
        <v>433</v>
      </c>
      <c r="C192" s="49" t="s">
        <v>25</v>
      </c>
      <c r="D192" s="100" t="s">
        <v>434</v>
      </c>
      <c r="E192" s="103" t="s">
        <v>12</v>
      </c>
      <c r="F192" s="104">
        <v>1</v>
      </c>
      <c r="G192" s="47">
        <v>250.06</v>
      </c>
      <c r="H192" s="153">
        <f t="shared" si="16"/>
        <v>292.3782464422</v>
      </c>
      <c r="I192" s="52">
        <f t="shared" si="17"/>
        <v>292.3782464422</v>
      </c>
    </row>
    <row r="193" spans="1:9" ht="38.25">
      <c r="A193" s="95" t="s">
        <v>435</v>
      </c>
      <c r="B193" s="49">
        <v>6009</v>
      </c>
      <c r="C193" s="49" t="s">
        <v>25</v>
      </c>
      <c r="D193" s="100" t="s">
        <v>436</v>
      </c>
      <c r="E193" s="103" t="s">
        <v>12</v>
      </c>
      <c r="F193" s="59">
        <v>5</v>
      </c>
      <c r="G193" s="47">
        <v>124.7</v>
      </c>
      <c r="H193" s="153">
        <f t="shared" si="16"/>
        <v>145.803276539</v>
      </c>
      <c r="I193" s="52">
        <f t="shared" si="17"/>
        <v>729.016382695</v>
      </c>
    </row>
    <row r="194" spans="1:9" ht="38.25">
      <c r="A194" s="95" t="s">
        <v>437</v>
      </c>
      <c r="B194" s="49" t="s">
        <v>140</v>
      </c>
      <c r="C194" s="49"/>
      <c r="D194" s="100" t="s">
        <v>438</v>
      </c>
      <c r="E194" s="103" t="s">
        <v>12</v>
      </c>
      <c r="F194" s="59">
        <v>6</v>
      </c>
      <c r="G194" s="47">
        <v>88.42</v>
      </c>
      <c r="H194" s="153">
        <f t="shared" si="16"/>
        <v>103.3835261554</v>
      </c>
      <c r="I194" s="52">
        <f t="shared" si="17"/>
        <v>620.3011569324001</v>
      </c>
    </row>
    <row r="195" spans="1:9" ht="25.5">
      <c r="A195" s="95" t="s">
        <v>439</v>
      </c>
      <c r="B195" s="49" t="s">
        <v>440</v>
      </c>
      <c r="C195" s="49" t="s">
        <v>25</v>
      </c>
      <c r="D195" s="100" t="s">
        <v>441</v>
      </c>
      <c r="E195" s="103" t="s">
        <v>12</v>
      </c>
      <c r="F195" s="59">
        <v>11</v>
      </c>
      <c r="G195" s="47">
        <v>35.71</v>
      </c>
      <c r="H195" s="153">
        <f t="shared" si="16"/>
        <v>41.753287932700005</v>
      </c>
      <c r="I195" s="52">
        <f t="shared" si="17"/>
        <v>459.28616725970005</v>
      </c>
    </row>
    <row r="196" spans="1:9" ht="12.75">
      <c r="A196" s="95" t="s">
        <v>442</v>
      </c>
      <c r="B196" s="49">
        <v>6004</v>
      </c>
      <c r="C196" s="49" t="s">
        <v>25</v>
      </c>
      <c r="D196" s="100" t="s">
        <v>443</v>
      </c>
      <c r="E196" s="103" t="s">
        <v>12</v>
      </c>
      <c r="F196" s="59">
        <v>8</v>
      </c>
      <c r="G196" s="47">
        <v>36.68</v>
      </c>
      <c r="H196" s="153">
        <f t="shared" si="16"/>
        <v>42.8874433316</v>
      </c>
      <c r="I196" s="52">
        <f t="shared" si="17"/>
        <v>343.0995466528</v>
      </c>
    </row>
    <row r="197" spans="1:9" ht="25.5">
      <c r="A197" s="95" t="s">
        <v>444</v>
      </c>
      <c r="B197" s="49" t="s">
        <v>140</v>
      </c>
      <c r="C197" s="49"/>
      <c r="D197" s="53" t="s">
        <v>445</v>
      </c>
      <c r="E197" s="103" t="s">
        <v>12</v>
      </c>
      <c r="F197" s="59">
        <v>4</v>
      </c>
      <c r="G197" s="47">
        <v>460.28</v>
      </c>
      <c r="H197" s="153">
        <f t="shared" si="16"/>
        <v>538.1742752636</v>
      </c>
      <c r="I197" s="52">
        <f t="shared" si="17"/>
        <v>2152.6971010544</v>
      </c>
    </row>
    <row r="198" spans="1:9" ht="25.5">
      <c r="A198" s="95" t="s">
        <v>446</v>
      </c>
      <c r="B198" s="49" t="s">
        <v>140</v>
      </c>
      <c r="C198" s="49"/>
      <c r="D198" s="53" t="s">
        <v>447</v>
      </c>
      <c r="E198" s="103" t="s">
        <v>12</v>
      </c>
      <c r="F198" s="59">
        <v>2</v>
      </c>
      <c r="G198" s="47">
        <v>264.56</v>
      </c>
      <c r="H198" s="153">
        <f t="shared" si="16"/>
        <v>309.3321158072</v>
      </c>
      <c r="I198" s="52">
        <f t="shared" si="17"/>
        <v>618.6642316144</v>
      </c>
    </row>
    <row r="199" spans="1:9" ht="25.5">
      <c r="A199" s="95" t="s">
        <v>448</v>
      </c>
      <c r="B199" s="49" t="s">
        <v>140</v>
      </c>
      <c r="C199" s="49"/>
      <c r="D199" s="100" t="s">
        <v>449</v>
      </c>
      <c r="E199" s="80" t="s">
        <v>12</v>
      </c>
      <c r="F199" s="59">
        <v>9</v>
      </c>
      <c r="G199" s="47">
        <v>205.01</v>
      </c>
      <c r="H199" s="153">
        <f t="shared" si="16"/>
        <v>239.7043281737</v>
      </c>
      <c r="I199" s="52">
        <f t="shared" si="17"/>
        <v>2157.3389535633</v>
      </c>
    </row>
    <row r="200" spans="1:9" ht="12.75">
      <c r="A200" s="95" t="s">
        <v>450</v>
      </c>
      <c r="B200" s="49" t="s">
        <v>451</v>
      </c>
      <c r="C200" s="49" t="s">
        <v>25</v>
      </c>
      <c r="D200" s="100" t="s">
        <v>452</v>
      </c>
      <c r="E200" s="80" t="s">
        <v>12</v>
      </c>
      <c r="F200" s="59">
        <v>9</v>
      </c>
      <c r="G200" s="47">
        <v>25.91</v>
      </c>
      <c r="H200" s="153">
        <f t="shared" si="16"/>
        <v>30.294810706699998</v>
      </c>
      <c r="I200" s="52">
        <f t="shared" si="17"/>
        <v>272.6532963603</v>
      </c>
    </row>
    <row r="201" spans="1:9" ht="12.75">
      <c r="A201" s="95" t="s">
        <v>453</v>
      </c>
      <c r="B201" s="49" t="s">
        <v>454</v>
      </c>
      <c r="C201" s="49" t="s">
        <v>25</v>
      </c>
      <c r="D201" s="100" t="s">
        <v>455</v>
      </c>
      <c r="E201" s="80" t="s">
        <v>12</v>
      </c>
      <c r="F201" s="59">
        <v>1</v>
      </c>
      <c r="G201" s="47">
        <v>214.57</v>
      </c>
      <c r="H201" s="153">
        <f t="shared" si="16"/>
        <v>250.8821896309</v>
      </c>
      <c r="I201" s="52">
        <f t="shared" si="17"/>
        <v>250.8821896309</v>
      </c>
    </row>
    <row r="202" spans="1:9" ht="25.5">
      <c r="A202" s="95" t="s">
        <v>456</v>
      </c>
      <c r="B202" s="49" t="s">
        <v>457</v>
      </c>
      <c r="C202" s="49" t="s">
        <v>25</v>
      </c>
      <c r="D202" s="100" t="s">
        <v>458</v>
      </c>
      <c r="E202" s="80" t="s">
        <v>12</v>
      </c>
      <c r="F202" s="59">
        <v>1</v>
      </c>
      <c r="G202" s="47">
        <v>46.46</v>
      </c>
      <c r="H202" s="153">
        <f t="shared" si="16"/>
        <v>54.3225359102</v>
      </c>
      <c r="I202" s="52">
        <f t="shared" si="17"/>
        <v>54.3225359102</v>
      </c>
    </row>
    <row r="203" spans="1:9" ht="51">
      <c r="A203" s="95" t="s">
        <v>459</v>
      </c>
      <c r="B203" s="49" t="s">
        <v>460</v>
      </c>
      <c r="C203" s="49" t="s">
        <v>25</v>
      </c>
      <c r="D203" s="100" t="s">
        <v>461</v>
      </c>
      <c r="E203" s="80" t="s">
        <v>12</v>
      </c>
      <c r="F203" s="59">
        <v>4</v>
      </c>
      <c r="G203" s="47">
        <v>144.44</v>
      </c>
      <c r="H203" s="153">
        <f t="shared" si="16"/>
        <v>168.8839235228</v>
      </c>
      <c r="I203" s="52">
        <f t="shared" si="17"/>
        <v>675.5356940912</v>
      </c>
    </row>
    <row r="204" spans="1:9" ht="25.5">
      <c r="A204" s="95" t="s">
        <v>462</v>
      </c>
      <c r="B204" s="49" t="s">
        <v>463</v>
      </c>
      <c r="C204" s="49" t="s">
        <v>25</v>
      </c>
      <c r="D204" s="100" t="s">
        <v>464</v>
      </c>
      <c r="E204" s="80" t="s">
        <v>12</v>
      </c>
      <c r="F204" s="59">
        <v>5</v>
      </c>
      <c r="G204" s="47">
        <v>46.46</v>
      </c>
      <c r="H204" s="153">
        <f t="shared" si="16"/>
        <v>54.3225359102</v>
      </c>
      <c r="I204" s="52">
        <f t="shared" si="17"/>
        <v>271.61267955100004</v>
      </c>
    </row>
    <row r="205" spans="1:9" ht="38.25">
      <c r="A205" s="95" t="s">
        <v>465</v>
      </c>
      <c r="B205" s="49" t="s">
        <v>140</v>
      </c>
      <c r="C205" s="49"/>
      <c r="D205" s="100" t="s">
        <v>466</v>
      </c>
      <c r="E205" s="80" t="s">
        <v>12</v>
      </c>
      <c r="F205" s="59">
        <v>2</v>
      </c>
      <c r="G205" s="47">
        <v>322.35</v>
      </c>
      <c r="H205" s="153">
        <f t="shared" si="16"/>
        <v>376.9020544695</v>
      </c>
      <c r="I205" s="52">
        <f t="shared" si="17"/>
        <v>753.804108939</v>
      </c>
    </row>
    <row r="206" spans="1:9" ht="12.75">
      <c r="A206" s="95" t="s">
        <v>467</v>
      </c>
      <c r="B206" s="49" t="s">
        <v>140</v>
      </c>
      <c r="C206" s="49"/>
      <c r="D206" s="100" t="s">
        <v>468</v>
      </c>
      <c r="E206" s="80" t="s">
        <v>12</v>
      </c>
      <c r="F206" s="59">
        <v>1</v>
      </c>
      <c r="G206" s="47">
        <v>176.22</v>
      </c>
      <c r="H206" s="153">
        <f t="shared" si="16"/>
        <v>206.0421282414</v>
      </c>
      <c r="I206" s="52">
        <f t="shared" si="17"/>
        <v>206.0421282414</v>
      </c>
    </row>
    <row r="207" spans="1:9" ht="25.5">
      <c r="A207" s="95" t="s">
        <v>469</v>
      </c>
      <c r="B207" s="49">
        <v>9535</v>
      </c>
      <c r="C207" s="49" t="s">
        <v>25</v>
      </c>
      <c r="D207" s="100" t="s">
        <v>470</v>
      </c>
      <c r="E207" s="80" t="s">
        <v>12</v>
      </c>
      <c r="F207" s="59">
        <v>1</v>
      </c>
      <c r="G207" s="47">
        <v>28.62</v>
      </c>
      <c r="H207" s="153">
        <f t="shared" si="16"/>
        <v>33.4634304294</v>
      </c>
      <c r="I207" s="52">
        <f t="shared" si="17"/>
        <v>33.4634304294</v>
      </c>
    </row>
    <row r="208" spans="1:9" ht="25.5">
      <c r="A208" s="95" t="s">
        <v>471</v>
      </c>
      <c r="B208" s="49" t="s">
        <v>457</v>
      </c>
      <c r="C208" s="49" t="s">
        <v>25</v>
      </c>
      <c r="D208" s="100" t="s">
        <v>472</v>
      </c>
      <c r="E208" s="80" t="s">
        <v>12</v>
      </c>
      <c r="F208" s="59">
        <v>5</v>
      </c>
      <c r="G208" s="47">
        <v>46.46</v>
      </c>
      <c r="H208" s="153">
        <f t="shared" si="16"/>
        <v>54.3225359102</v>
      </c>
      <c r="I208" s="52">
        <f t="shared" si="17"/>
        <v>271.61267955100004</v>
      </c>
    </row>
    <row r="209" spans="1:9" ht="12.75">
      <c r="A209" s="169" t="s">
        <v>473</v>
      </c>
      <c r="B209" s="170"/>
      <c r="C209" s="170"/>
      <c r="D209" s="170"/>
      <c r="E209" s="170"/>
      <c r="F209" s="170"/>
      <c r="G209" s="170"/>
      <c r="H209" s="154"/>
      <c r="I209" s="54">
        <f>SUM(I185:I208)</f>
        <v>15497.251370777705</v>
      </c>
    </row>
    <row r="210" spans="1:9" ht="12.75">
      <c r="A210" s="37" t="s">
        <v>474</v>
      </c>
      <c r="B210" s="38"/>
      <c r="C210" s="38"/>
      <c r="D210" s="39" t="s">
        <v>475</v>
      </c>
      <c r="E210" s="39"/>
      <c r="F210" s="40"/>
      <c r="G210" s="40"/>
      <c r="H210" s="151"/>
      <c r="I210" s="41">
        <f>I224</f>
        <v>2264.8543130678063</v>
      </c>
    </row>
    <row r="211" spans="1:9" ht="12.75">
      <c r="A211" s="95" t="s">
        <v>476</v>
      </c>
      <c r="B211" s="49" t="s">
        <v>140</v>
      </c>
      <c r="C211" s="49"/>
      <c r="D211" s="53" t="s">
        <v>477</v>
      </c>
      <c r="E211" s="49" t="s">
        <v>12</v>
      </c>
      <c r="F211" s="46">
        <v>2</v>
      </c>
      <c r="G211" s="47">
        <v>421.68</v>
      </c>
      <c r="H211" s="153">
        <f>(G211*16.923237%)+G211</f>
        <v>493.0419057816</v>
      </c>
      <c r="I211" s="52">
        <f>F211*H211</f>
        <v>986.0838115632</v>
      </c>
    </row>
    <row r="212" spans="1:9" ht="12.75">
      <c r="A212" s="95" t="s">
        <v>478</v>
      </c>
      <c r="B212" s="49" t="s">
        <v>97</v>
      </c>
      <c r="C212" s="49" t="s">
        <v>25</v>
      </c>
      <c r="D212" s="53" t="s">
        <v>479</v>
      </c>
      <c r="E212" s="49" t="s">
        <v>55</v>
      </c>
      <c r="F212" s="46">
        <v>0.8</v>
      </c>
      <c r="G212" s="47">
        <v>268.68</v>
      </c>
      <c r="H212" s="153">
        <f aca="true" t="shared" si="18" ref="H212:H223">(G212*16.923237%)+G212</f>
        <v>314.1493531716</v>
      </c>
      <c r="I212" s="52">
        <f aca="true" t="shared" si="19" ref="I212:I223">F212*H212</f>
        <v>251.31948253728</v>
      </c>
    </row>
    <row r="213" spans="1:9" ht="12.75">
      <c r="A213" s="95" t="s">
        <v>480</v>
      </c>
      <c r="B213" s="49" t="s">
        <v>481</v>
      </c>
      <c r="C213" s="49" t="s">
        <v>25</v>
      </c>
      <c r="D213" s="53" t="s">
        <v>482</v>
      </c>
      <c r="E213" s="49" t="s">
        <v>79</v>
      </c>
      <c r="F213" s="46">
        <v>0.46</v>
      </c>
      <c r="G213" s="47">
        <v>5.13</v>
      </c>
      <c r="H213" s="153">
        <f t="shared" si="18"/>
        <v>5.9981620581</v>
      </c>
      <c r="I213" s="52">
        <f t="shared" si="19"/>
        <v>2.759154546726</v>
      </c>
    </row>
    <row r="214" spans="1:9" ht="12.75">
      <c r="A214" s="95" t="s">
        <v>483</v>
      </c>
      <c r="B214" s="49" t="s">
        <v>484</v>
      </c>
      <c r="C214" s="49" t="s">
        <v>25</v>
      </c>
      <c r="D214" s="107" t="s">
        <v>485</v>
      </c>
      <c r="E214" s="76" t="s">
        <v>70</v>
      </c>
      <c r="F214" s="46">
        <v>7.2</v>
      </c>
      <c r="G214" s="47">
        <v>16.54</v>
      </c>
      <c r="H214" s="153">
        <f t="shared" si="18"/>
        <v>19.3391033998</v>
      </c>
      <c r="I214" s="52">
        <f t="shared" si="19"/>
        <v>139.24154447856</v>
      </c>
    </row>
    <row r="215" spans="1:9" ht="12.75">
      <c r="A215" s="95" t="s">
        <v>486</v>
      </c>
      <c r="B215" s="49">
        <v>72305</v>
      </c>
      <c r="C215" s="49" t="s">
        <v>25</v>
      </c>
      <c r="D215" s="53" t="s">
        <v>487</v>
      </c>
      <c r="E215" s="76" t="s">
        <v>12</v>
      </c>
      <c r="F215" s="46">
        <v>2</v>
      </c>
      <c r="G215" s="47">
        <v>11.88</v>
      </c>
      <c r="H215" s="153">
        <f t="shared" si="18"/>
        <v>13.8904805556</v>
      </c>
      <c r="I215" s="52">
        <f t="shared" si="19"/>
        <v>27.7809611112</v>
      </c>
    </row>
    <row r="216" spans="1:9" ht="12.75">
      <c r="A216" s="95" t="s">
        <v>488</v>
      </c>
      <c r="B216" s="49" t="s">
        <v>140</v>
      </c>
      <c r="C216" s="49"/>
      <c r="D216" s="107" t="s">
        <v>489</v>
      </c>
      <c r="E216" s="76" t="s">
        <v>70</v>
      </c>
      <c r="F216" s="46">
        <v>7.2</v>
      </c>
      <c r="G216" s="47">
        <v>9.41</v>
      </c>
      <c r="H216" s="153">
        <f t="shared" si="18"/>
        <v>11.0024766017</v>
      </c>
      <c r="I216" s="52">
        <f t="shared" si="19"/>
        <v>79.21783153224</v>
      </c>
    </row>
    <row r="217" spans="1:9" ht="12.75">
      <c r="A217" s="95" t="s">
        <v>490</v>
      </c>
      <c r="B217" s="49" t="s">
        <v>140</v>
      </c>
      <c r="C217" s="49"/>
      <c r="D217" s="107" t="s">
        <v>491</v>
      </c>
      <c r="E217" s="76" t="s">
        <v>12</v>
      </c>
      <c r="F217" s="46">
        <v>4</v>
      </c>
      <c r="G217" s="47">
        <v>25.81</v>
      </c>
      <c r="H217" s="153">
        <f t="shared" si="18"/>
        <v>30.177887469699996</v>
      </c>
      <c r="I217" s="52">
        <f t="shared" si="19"/>
        <v>120.71154987879999</v>
      </c>
    </row>
    <row r="218" spans="1:9" ht="12.75">
      <c r="A218" s="95" t="s">
        <v>492</v>
      </c>
      <c r="B218" s="49" t="s">
        <v>140</v>
      </c>
      <c r="C218" s="49"/>
      <c r="D218" s="107" t="s">
        <v>493</v>
      </c>
      <c r="E218" s="76" t="s">
        <v>12</v>
      </c>
      <c r="F218" s="46">
        <v>1</v>
      </c>
      <c r="G218" s="47">
        <v>85.2</v>
      </c>
      <c r="H218" s="153">
        <f t="shared" si="18"/>
        <v>99.618597924</v>
      </c>
      <c r="I218" s="52">
        <f t="shared" si="19"/>
        <v>99.618597924</v>
      </c>
    </row>
    <row r="219" spans="1:9" ht="12.75">
      <c r="A219" s="95" t="s">
        <v>494</v>
      </c>
      <c r="B219" s="49" t="s">
        <v>140</v>
      </c>
      <c r="C219" s="49"/>
      <c r="D219" s="107" t="s">
        <v>495</v>
      </c>
      <c r="E219" s="76" t="s">
        <v>12</v>
      </c>
      <c r="F219" s="46">
        <v>2</v>
      </c>
      <c r="G219" s="47">
        <v>112.1</v>
      </c>
      <c r="H219" s="153">
        <f t="shared" si="18"/>
        <v>131.070948677</v>
      </c>
      <c r="I219" s="52">
        <f t="shared" si="19"/>
        <v>262.141897354</v>
      </c>
    </row>
    <row r="220" spans="1:9" ht="12.75">
      <c r="A220" s="95" t="s">
        <v>496</v>
      </c>
      <c r="B220" s="49" t="s">
        <v>140</v>
      </c>
      <c r="C220" s="49"/>
      <c r="D220" s="107" t="s">
        <v>497</v>
      </c>
      <c r="E220" s="76" t="s">
        <v>12</v>
      </c>
      <c r="F220" s="46">
        <v>2</v>
      </c>
      <c r="G220" s="47">
        <v>79.19</v>
      </c>
      <c r="H220" s="153">
        <f t="shared" si="18"/>
        <v>92.59151138029999</v>
      </c>
      <c r="I220" s="52">
        <f t="shared" si="19"/>
        <v>185.18302276059998</v>
      </c>
    </row>
    <row r="221" spans="1:9" ht="12.75">
      <c r="A221" s="95" t="s">
        <v>498</v>
      </c>
      <c r="B221" s="49" t="s">
        <v>140</v>
      </c>
      <c r="C221" s="49"/>
      <c r="D221" s="107" t="s">
        <v>499</v>
      </c>
      <c r="E221" s="76" t="s">
        <v>12</v>
      </c>
      <c r="F221" s="46">
        <v>1</v>
      </c>
      <c r="G221" s="47">
        <v>32.61</v>
      </c>
      <c r="H221" s="153">
        <f t="shared" si="18"/>
        <v>38.1286675857</v>
      </c>
      <c r="I221" s="52">
        <f t="shared" si="19"/>
        <v>38.1286675857</v>
      </c>
    </row>
    <row r="222" spans="1:9" ht="12.75">
      <c r="A222" s="95" t="s">
        <v>500</v>
      </c>
      <c r="B222" s="49" t="s">
        <v>140</v>
      </c>
      <c r="C222" s="49"/>
      <c r="D222" s="53" t="s">
        <v>501</v>
      </c>
      <c r="E222" s="76" t="s">
        <v>12</v>
      </c>
      <c r="F222" s="46">
        <v>1</v>
      </c>
      <c r="G222" s="47">
        <v>28.25</v>
      </c>
      <c r="H222" s="153">
        <f t="shared" si="18"/>
        <v>33.030814452499996</v>
      </c>
      <c r="I222" s="52">
        <f t="shared" si="19"/>
        <v>33.030814452499996</v>
      </c>
    </row>
    <row r="223" spans="1:9" ht="12.75">
      <c r="A223" s="95" t="s">
        <v>502</v>
      </c>
      <c r="B223" s="49" t="s">
        <v>140</v>
      </c>
      <c r="C223" s="49"/>
      <c r="D223" s="53" t="s">
        <v>503</v>
      </c>
      <c r="E223" s="76" t="s">
        <v>12</v>
      </c>
      <c r="F223" s="46">
        <v>1</v>
      </c>
      <c r="G223" s="47">
        <v>33.9</v>
      </c>
      <c r="H223" s="153">
        <f t="shared" si="18"/>
        <v>39.636977343</v>
      </c>
      <c r="I223" s="52">
        <f t="shared" si="19"/>
        <v>39.636977343</v>
      </c>
    </row>
    <row r="224" spans="1:9" ht="12.75">
      <c r="A224" s="169" t="s">
        <v>504</v>
      </c>
      <c r="B224" s="170"/>
      <c r="C224" s="170"/>
      <c r="D224" s="170"/>
      <c r="E224" s="170"/>
      <c r="F224" s="170"/>
      <c r="G224" s="170"/>
      <c r="H224" s="154"/>
      <c r="I224" s="54">
        <f>SUM(I211:I223)</f>
        <v>2264.8543130678063</v>
      </c>
    </row>
    <row r="225" spans="1:9" ht="12.75">
      <c r="A225" s="37" t="s">
        <v>505</v>
      </c>
      <c r="B225" s="38"/>
      <c r="C225" s="38"/>
      <c r="D225" s="39" t="s">
        <v>506</v>
      </c>
      <c r="E225" s="39"/>
      <c r="F225" s="40"/>
      <c r="G225" s="40"/>
      <c r="H225" s="151"/>
      <c r="I225" s="41">
        <f>I232</f>
        <v>5423.192040152499</v>
      </c>
    </row>
    <row r="226" spans="1:9" ht="12.75">
      <c r="A226" s="108" t="s">
        <v>507</v>
      </c>
      <c r="B226" s="76">
        <v>72553</v>
      </c>
      <c r="C226" s="76" t="s">
        <v>25</v>
      </c>
      <c r="D226" s="107" t="s">
        <v>508</v>
      </c>
      <c r="E226" s="76" t="s">
        <v>12</v>
      </c>
      <c r="F226" s="46">
        <v>5</v>
      </c>
      <c r="G226" s="47">
        <v>75.29</v>
      </c>
      <c r="H226" s="153">
        <f aca="true" t="shared" si="20" ref="H226:H231">(G226*16.923237%)+G226</f>
        <v>88.0315051373</v>
      </c>
      <c r="I226" s="52">
        <f aca="true" t="shared" si="21" ref="I226:I231">F226*H226</f>
        <v>440.1575256865</v>
      </c>
    </row>
    <row r="227" spans="1:9" ht="12.75">
      <c r="A227" s="108" t="s">
        <v>509</v>
      </c>
      <c r="B227" s="109" t="s">
        <v>510</v>
      </c>
      <c r="C227" s="109" t="s">
        <v>39</v>
      </c>
      <c r="D227" s="107" t="s">
        <v>511</v>
      </c>
      <c r="E227" s="76" t="s">
        <v>12</v>
      </c>
      <c r="F227" s="46">
        <v>16</v>
      </c>
      <c r="G227" s="47">
        <v>236.83</v>
      </c>
      <c r="H227" s="153">
        <f t="shared" si="20"/>
        <v>276.9093021871</v>
      </c>
      <c r="I227" s="52">
        <f t="shared" si="21"/>
        <v>4430.5488349936</v>
      </c>
    </row>
    <row r="228" spans="1:9" ht="12.75">
      <c r="A228" s="108" t="s">
        <v>512</v>
      </c>
      <c r="B228" s="106">
        <v>72947</v>
      </c>
      <c r="C228" s="105" t="s">
        <v>25</v>
      </c>
      <c r="D228" s="53" t="s">
        <v>513</v>
      </c>
      <c r="E228" s="76" t="s">
        <v>27</v>
      </c>
      <c r="F228" s="46">
        <v>5</v>
      </c>
      <c r="G228" s="47">
        <v>12.4</v>
      </c>
      <c r="H228" s="153">
        <f t="shared" si="20"/>
        <v>14.498481388</v>
      </c>
      <c r="I228" s="52">
        <f t="shared" si="21"/>
        <v>72.49240694</v>
      </c>
    </row>
    <row r="229" spans="1:9" ht="12.75">
      <c r="A229" s="108" t="s">
        <v>514</v>
      </c>
      <c r="B229" s="105" t="s">
        <v>140</v>
      </c>
      <c r="C229" s="105" t="s">
        <v>515</v>
      </c>
      <c r="D229" s="53" t="s">
        <v>516</v>
      </c>
      <c r="E229" s="76" t="s">
        <v>12</v>
      </c>
      <c r="F229" s="46">
        <v>2</v>
      </c>
      <c r="G229" s="47">
        <v>26.55</v>
      </c>
      <c r="H229" s="153">
        <f t="shared" si="20"/>
        <v>31.043119423500002</v>
      </c>
      <c r="I229" s="52">
        <f t="shared" si="21"/>
        <v>62.086238847000004</v>
      </c>
    </row>
    <row r="230" spans="1:9" ht="12.75">
      <c r="A230" s="108" t="s">
        <v>517</v>
      </c>
      <c r="B230" s="105" t="s">
        <v>140</v>
      </c>
      <c r="C230" s="105" t="s">
        <v>515</v>
      </c>
      <c r="D230" s="53" t="s">
        <v>518</v>
      </c>
      <c r="E230" s="76" t="s">
        <v>12</v>
      </c>
      <c r="F230" s="46">
        <v>14</v>
      </c>
      <c r="G230" s="47">
        <v>19.23</v>
      </c>
      <c r="H230" s="153">
        <f t="shared" si="20"/>
        <v>22.4843384751</v>
      </c>
      <c r="I230" s="52">
        <f t="shared" si="21"/>
        <v>314.7807386514</v>
      </c>
    </row>
    <row r="231" spans="1:9" ht="12.75">
      <c r="A231" s="108" t="s">
        <v>519</v>
      </c>
      <c r="B231" s="105" t="s">
        <v>140</v>
      </c>
      <c r="C231" s="105" t="s">
        <v>515</v>
      </c>
      <c r="D231" s="53" t="s">
        <v>520</v>
      </c>
      <c r="E231" s="76" t="s">
        <v>12</v>
      </c>
      <c r="F231" s="46">
        <v>5</v>
      </c>
      <c r="G231" s="47">
        <v>17.64</v>
      </c>
      <c r="H231" s="153">
        <f t="shared" si="20"/>
        <v>20.6252590068</v>
      </c>
      <c r="I231" s="52">
        <f t="shared" si="21"/>
        <v>103.12629503400001</v>
      </c>
    </row>
    <row r="232" spans="1:9" ht="12.75">
      <c r="A232" s="169" t="s">
        <v>521</v>
      </c>
      <c r="B232" s="170"/>
      <c r="C232" s="170"/>
      <c r="D232" s="170"/>
      <c r="E232" s="170"/>
      <c r="F232" s="170"/>
      <c r="G232" s="170"/>
      <c r="H232" s="154"/>
      <c r="I232" s="110">
        <f>SUM(I226:I231)</f>
        <v>5423.192040152499</v>
      </c>
    </row>
    <row r="233" spans="1:9" ht="12.75">
      <c r="A233" s="37" t="s">
        <v>522</v>
      </c>
      <c r="B233" s="38"/>
      <c r="C233" s="38"/>
      <c r="D233" s="39" t="s">
        <v>523</v>
      </c>
      <c r="E233" s="39"/>
      <c r="F233" s="40"/>
      <c r="G233" s="40"/>
      <c r="H233" s="151"/>
      <c r="I233" s="41">
        <f>I297</f>
        <v>58439.18911544631</v>
      </c>
    </row>
    <row r="234" spans="1:9" ht="12.75">
      <c r="A234" s="42"/>
      <c r="B234" s="17"/>
      <c r="C234" s="17"/>
      <c r="D234" s="111" t="s">
        <v>524</v>
      </c>
      <c r="E234" s="111"/>
      <c r="F234" s="21"/>
      <c r="G234" s="21"/>
      <c r="H234" s="150"/>
      <c r="I234" s="112"/>
    </row>
    <row r="235" spans="1:9" ht="25.5">
      <c r="A235" s="95" t="s">
        <v>525</v>
      </c>
      <c r="B235" s="68" t="s">
        <v>526</v>
      </c>
      <c r="C235" s="71" t="s">
        <v>25</v>
      </c>
      <c r="D235" s="113" t="s">
        <v>527</v>
      </c>
      <c r="E235" s="65" t="s">
        <v>12</v>
      </c>
      <c r="F235" s="59">
        <v>2</v>
      </c>
      <c r="G235" s="47">
        <v>172.51</v>
      </c>
      <c r="H235" s="153">
        <f>(G235*16.923237%)+G235</f>
        <v>201.7042761487</v>
      </c>
      <c r="I235" s="52">
        <f>F235*H235</f>
        <v>403.4085522974</v>
      </c>
    </row>
    <row r="236" spans="1:9" ht="25.5">
      <c r="A236" s="95" t="s">
        <v>528</v>
      </c>
      <c r="B236" s="68" t="s">
        <v>526</v>
      </c>
      <c r="C236" s="71" t="s">
        <v>25</v>
      </c>
      <c r="D236" s="79" t="s">
        <v>529</v>
      </c>
      <c r="E236" s="65" t="s">
        <v>12</v>
      </c>
      <c r="F236" s="59">
        <v>1</v>
      </c>
      <c r="G236" s="47">
        <v>172.51</v>
      </c>
      <c r="H236" s="153">
        <f aca="true" t="shared" si="22" ref="H236:H296">(G236*16.923237%)+G236</f>
        <v>201.7042761487</v>
      </c>
      <c r="I236" s="52">
        <f aca="true" t="shared" si="23" ref="I236:I296">F236*H236</f>
        <v>201.7042761487</v>
      </c>
    </row>
    <row r="237" spans="1:9" ht="12.75">
      <c r="A237" s="95" t="s">
        <v>530</v>
      </c>
      <c r="B237" s="68">
        <v>83371</v>
      </c>
      <c r="C237" s="68" t="s">
        <v>25</v>
      </c>
      <c r="D237" s="79" t="s">
        <v>531</v>
      </c>
      <c r="E237" s="65" t="s">
        <v>12</v>
      </c>
      <c r="F237" s="59">
        <v>1</v>
      </c>
      <c r="G237" s="47">
        <v>57.55</v>
      </c>
      <c r="H237" s="153">
        <f t="shared" si="22"/>
        <v>67.2893228935</v>
      </c>
      <c r="I237" s="52">
        <f t="shared" si="23"/>
        <v>67.2893228935</v>
      </c>
    </row>
    <row r="238" spans="1:9" ht="12.75">
      <c r="A238" s="95" t="s">
        <v>532</v>
      </c>
      <c r="B238" s="68">
        <v>83372</v>
      </c>
      <c r="C238" s="71" t="s">
        <v>25</v>
      </c>
      <c r="D238" s="113" t="s">
        <v>533</v>
      </c>
      <c r="E238" s="65" t="s">
        <v>12</v>
      </c>
      <c r="F238" s="59">
        <v>1</v>
      </c>
      <c r="G238" s="47">
        <v>322.87</v>
      </c>
      <c r="H238" s="153">
        <f t="shared" si="22"/>
        <v>377.5100553019</v>
      </c>
      <c r="I238" s="52">
        <f t="shared" si="23"/>
        <v>377.5100553019</v>
      </c>
    </row>
    <row r="239" spans="1:9" ht="12.75">
      <c r="A239" s="95" t="s">
        <v>534</v>
      </c>
      <c r="B239" s="71" t="s">
        <v>535</v>
      </c>
      <c r="C239" s="71" t="s">
        <v>25</v>
      </c>
      <c r="D239" s="113" t="s">
        <v>536</v>
      </c>
      <c r="E239" s="65" t="s">
        <v>12</v>
      </c>
      <c r="F239" s="59">
        <v>6</v>
      </c>
      <c r="G239" s="47">
        <v>7.76</v>
      </c>
      <c r="H239" s="153">
        <f t="shared" si="22"/>
        <v>9.0732431912</v>
      </c>
      <c r="I239" s="52">
        <f t="shared" si="23"/>
        <v>54.4394591472</v>
      </c>
    </row>
    <row r="240" spans="1:9" ht="12.75">
      <c r="A240" s="95" t="s">
        <v>537</v>
      </c>
      <c r="B240" s="71" t="s">
        <v>535</v>
      </c>
      <c r="C240" s="71" t="s">
        <v>25</v>
      </c>
      <c r="D240" s="114" t="s">
        <v>538</v>
      </c>
      <c r="E240" s="65" t="s">
        <v>12</v>
      </c>
      <c r="F240" s="59">
        <v>1</v>
      </c>
      <c r="G240" s="47">
        <v>7.76</v>
      </c>
      <c r="H240" s="153">
        <f t="shared" si="22"/>
        <v>9.0732431912</v>
      </c>
      <c r="I240" s="52">
        <f t="shared" si="23"/>
        <v>9.0732431912</v>
      </c>
    </row>
    <row r="241" spans="1:9" ht="12.75">
      <c r="A241" s="95" t="s">
        <v>539</v>
      </c>
      <c r="B241" s="68" t="s">
        <v>540</v>
      </c>
      <c r="C241" s="71" t="s">
        <v>25</v>
      </c>
      <c r="D241" s="114" t="s">
        <v>541</v>
      </c>
      <c r="E241" s="65" t="s">
        <v>12</v>
      </c>
      <c r="F241" s="59">
        <v>1</v>
      </c>
      <c r="G241" s="47">
        <v>11.14</v>
      </c>
      <c r="H241" s="153">
        <f t="shared" si="22"/>
        <v>13.025248601800001</v>
      </c>
      <c r="I241" s="52">
        <f t="shared" si="23"/>
        <v>13.025248601800001</v>
      </c>
    </row>
    <row r="242" spans="1:9" ht="12.75">
      <c r="A242" s="95" t="s">
        <v>542</v>
      </c>
      <c r="B242" s="68" t="s">
        <v>540</v>
      </c>
      <c r="C242" s="71" t="s">
        <v>25</v>
      </c>
      <c r="D242" s="114" t="s">
        <v>543</v>
      </c>
      <c r="E242" s="65" t="s">
        <v>12</v>
      </c>
      <c r="F242" s="59">
        <v>1</v>
      </c>
      <c r="G242" s="47">
        <v>11.14</v>
      </c>
      <c r="H242" s="153">
        <f t="shared" si="22"/>
        <v>13.025248601800001</v>
      </c>
      <c r="I242" s="52">
        <f t="shared" si="23"/>
        <v>13.025248601800001</v>
      </c>
    </row>
    <row r="243" spans="1:9" ht="12.75">
      <c r="A243" s="95" t="s">
        <v>544</v>
      </c>
      <c r="B243" s="68" t="s">
        <v>545</v>
      </c>
      <c r="C243" s="71" t="s">
        <v>39</v>
      </c>
      <c r="D243" s="114" t="s">
        <v>546</v>
      </c>
      <c r="E243" s="65" t="s">
        <v>12</v>
      </c>
      <c r="F243" s="59">
        <v>4</v>
      </c>
      <c r="G243" s="47">
        <v>95.63</v>
      </c>
      <c r="H243" s="153">
        <f t="shared" si="22"/>
        <v>111.81369154309999</v>
      </c>
      <c r="I243" s="52">
        <f t="shared" si="23"/>
        <v>447.25476617239997</v>
      </c>
    </row>
    <row r="244" spans="1:9" ht="12.75">
      <c r="A244" s="95" t="s">
        <v>547</v>
      </c>
      <c r="B244" s="68" t="s">
        <v>548</v>
      </c>
      <c r="C244" s="71" t="s">
        <v>25</v>
      </c>
      <c r="D244" s="114" t="s">
        <v>549</v>
      </c>
      <c r="E244" s="65" t="s">
        <v>12</v>
      </c>
      <c r="F244" s="59">
        <f>17-8</f>
        <v>9</v>
      </c>
      <c r="G244" s="47">
        <v>42.41</v>
      </c>
      <c r="H244" s="153">
        <f t="shared" si="22"/>
        <v>49.58714481169999</v>
      </c>
      <c r="I244" s="52">
        <f t="shared" si="23"/>
        <v>446.28430330529994</v>
      </c>
    </row>
    <row r="245" spans="1:9" ht="12.75">
      <c r="A245" s="95" t="s">
        <v>550</v>
      </c>
      <c r="B245" s="68" t="s">
        <v>548</v>
      </c>
      <c r="C245" s="71" t="s">
        <v>25</v>
      </c>
      <c r="D245" s="114" t="s">
        <v>551</v>
      </c>
      <c r="E245" s="65" t="s">
        <v>12</v>
      </c>
      <c r="F245" s="59">
        <v>6</v>
      </c>
      <c r="G245" s="47">
        <v>42.41</v>
      </c>
      <c r="H245" s="153">
        <f t="shared" si="22"/>
        <v>49.58714481169999</v>
      </c>
      <c r="I245" s="52">
        <f t="shared" si="23"/>
        <v>297.52286887019994</v>
      </c>
    </row>
    <row r="246" spans="1:9" ht="12.75">
      <c r="A246" s="95" t="s">
        <v>552</v>
      </c>
      <c r="B246" s="68" t="s">
        <v>548</v>
      </c>
      <c r="C246" s="71" t="s">
        <v>25</v>
      </c>
      <c r="D246" s="114" t="s">
        <v>553</v>
      </c>
      <c r="E246" s="65" t="s">
        <v>12</v>
      </c>
      <c r="F246" s="59">
        <v>5</v>
      </c>
      <c r="G246" s="47">
        <v>42.41</v>
      </c>
      <c r="H246" s="153">
        <f t="shared" si="22"/>
        <v>49.58714481169999</v>
      </c>
      <c r="I246" s="52">
        <f t="shared" si="23"/>
        <v>247.93572405849997</v>
      </c>
    </row>
    <row r="247" spans="1:9" ht="12.75">
      <c r="A247" s="95" t="s">
        <v>554</v>
      </c>
      <c r="B247" s="68" t="s">
        <v>548</v>
      </c>
      <c r="C247" s="71" t="s">
        <v>25</v>
      </c>
      <c r="D247" s="114" t="s">
        <v>555</v>
      </c>
      <c r="E247" s="65" t="s">
        <v>12</v>
      </c>
      <c r="F247" s="59">
        <v>9</v>
      </c>
      <c r="G247" s="47">
        <v>42.41</v>
      </c>
      <c r="H247" s="153">
        <f t="shared" si="22"/>
        <v>49.58714481169999</v>
      </c>
      <c r="I247" s="52">
        <f t="shared" si="23"/>
        <v>446.28430330529994</v>
      </c>
    </row>
    <row r="248" spans="1:9" ht="12.75">
      <c r="A248" s="95"/>
      <c r="B248" s="68" t="s">
        <v>548</v>
      </c>
      <c r="C248" s="71" t="s">
        <v>25</v>
      </c>
      <c r="D248" s="114" t="s">
        <v>556</v>
      </c>
      <c r="E248" s="65" t="s">
        <v>12</v>
      </c>
      <c r="F248" s="59">
        <v>2</v>
      </c>
      <c r="G248" s="47">
        <v>42.41</v>
      </c>
      <c r="H248" s="153">
        <f t="shared" si="22"/>
        <v>49.58714481169999</v>
      </c>
      <c r="I248" s="52">
        <f t="shared" si="23"/>
        <v>99.17428962339999</v>
      </c>
    </row>
    <row r="249" spans="1:9" ht="12.75">
      <c r="A249" s="95" t="s">
        <v>557</v>
      </c>
      <c r="B249" s="68" t="s">
        <v>548</v>
      </c>
      <c r="C249" s="71" t="s">
        <v>25</v>
      </c>
      <c r="D249" s="114" t="s">
        <v>558</v>
      </c>
      <c r="E249" s="65" t="s">
        <v>12</v>
      </c>
      <c r="F249" s="59">
        <v>1</v>
      </c>
      <c r="G249" s="47">
        <v>42.41</v>
      </c>
      <c r="H249" s="153">
        <f t="shared" si="22"/>
        <v>49.58714481169999</v>
      </c>
      <c r="I249" s="52">
        <f t="shared" si="23"/>
        <v>49.58714481169999</v>
      </c>
    </row>
    <row r="250" spans="1:9" ht="12.75">
      <c r="A250" s="95" t="s">
        <v>559</v>
      </c>
      <c r="B250" s="68" t="s">
        <v>560</v>
      </c>
      <c r="C250" s="71" t="s">
        <v>25</v>
      </c>
      <c r="D250" s="114" t="s">
        <v>561</v>
      </c>
      <c r="E250" s="65" t="s">
        <v>12</v>
      </c>
      <c r="F250" s="59">
        <v>1</v>
      </c>
      <c r="G250" s="47">
        <v>72.4</v>
      </c>
      <c r="H250" s="153">
        <f t="shared" si="22"/>
        <v>84.652423588</v>
      </c>
      <c r="I250" s="52">
        <f t="shared" si="23"/>
        <v>84.652423588</v>
      </c>
    </row>
    <row r="251" spans="1:9" ht="12.75">
      <c r="A251" s="95" t="s">
        <v>562</v>
      </c>
      <c r="B251" s="68" t="s">
        <v>563</v>
      </c>
      <c r="C251" s="71" t="s">
        <v>25</v>
      </c>
      <c r="D251" s="114" t="s">
        <v>564</v>
      </c>
      <c r="E251" s="65" t="s">
        <v>12</v>
      </c>
      <c r="F251" s="59">
        <v>1</v>
      </c>
      <c r="G251" s="47">
        <v>183.02</v>
      </c>
      <c r="H251" s="153">
        <f t="shared" si="22"/>
        <v>213.9929083574</v>
      </c>
      <c r="I251" s="52">
        <f t="shared" si="23"/>
        <v>213.9929083574</v>
      </c>
    </row>
    <row r="252" spans="1:9" ht="12.75">
      <c r="A252" s="95" t="s">
        <v>565</v>
      </c>
      <c r="B252" s="68" t="s">
        <v>566</v>
      </c>
      <c r="C252" s="71" t="s">
        <v>39</v>
      </c>
      <c r="D252" s="114" t="s">
        <v>567</v>
      </c>
      <c r="E252" s="65" t="s">
        <v>12</v>
      </c>
      <c r="F252" s="59">
        <v>1</v>
      </c>
      <c r="G252" s="47">
        <v>1745.98</v>
      </c>
      <c r="H252" s="153">
        <f t="shared" si="22"/>
        <v>2041.4563333726</v>
      </c>
      <c r="I252" s="52">
        <f t="shared" si="23"/>
        <v>2041.4563333726</v>
      </c>
    </row>
    <row r="253" spans="1:9" ht="12.75">
      <c r="A253" s="115"/>
      <c r="B253" s="116"/>
      <c r="C253" s="116"/>
      <c r="D253" s="74" t="s">
        <v>568</v>
      </c>
      <c r="E253" s="45"/>
      <c r="F253" s="46"/>
      <c r="G253" s="47" t="s">
        <v>727</v>
      </c>
      <c r="H253" s="153"/>
      <c r="I253" s="52">
        <f t="shared" si="23"/>
        <v>0</v>
      </c>
    </row>
    <row r="254" spans="1:9" ht="25.5">
      <c r="A254" s="117" t="s">
        <v>569</v>
      </c>
      <c r="B254" s="70">
        <v>72935</v>
      </c>
      <c r="C254" s="70" t="s">
        <v>25</v>
      </c>
      <c r="D254" s="53" t="s">
        <v>570</v>
      </c>
      <c r="E254" s="70" t="s">
        <v>70</v>
      </c>
      <c r="F254" s="118">
        <v>269.2</v>
      </c>
      <c r="G254" s="47">
        <v>4.26</v>
      </c>
      <c r="H254" s="153">
        <f t="shared" si="22"/>
        <v>4.980929896199999</v>
      </c>
      <c r="I254" s="52">
        <f t="shared" si="23"/>
        <v>1340.8663280570397</v>
      </c>
    </row>
    <row r="255" spans="1:9" ht="25.5">
      <c r="A255" s="117" t="s">
        <v>571</v>
      </c>
      <c r="B255" s="70">
        <v>72936</v>
      </c>
      <c r="C255" s="70" t="s">
        <v>25</v>
      </c>
      <c r="D255" s="53" t="s">
        <v>572</v>
      </c>
      <c r="E255" s="70" t="s">
        <v>70</v>
      </c>
      <c r="F255" s="118">
        <v>71.5</v>
      </c>
      <c r="G255" s="47">
        <v>5.9</v>
      </c>
      <c r="H255" s="153">
        <f t="shared" si="22"/>
        <v>6.898470983</v>
      </c>
      <c r="I255" s="52">
        <f t="shared" si="23"/>
        <v>493.2406752845</v>
      </c>
    </row>
    <row r="256" spans="1:9" ht="12.75">
      <c r="A256" s="117" t="s">
        <v>573</v>
      </c>
      <c r="B256" s="70">
        <v>55865</v>
      </c>
      <c r="C256" s="70" t="s">
        <v>25</v>
      </c>
      <c r="D256" s="53" t="s">
        <v>574</v>
      </c>
      <c r="E256" s="70" t="s">
        <v>70</v>
      </c>
      <c r="F256" s="118">
        <f>168.6-12.8</f>
        <v>155.79999999999998</v>
      </c>
      <c r="G256" s="47">
        <v>14.03</v>
      </c>
      <c r="H256" s="153">
        <f t="shared" si="22"/>
        <v>16.404330151099998</v>
      </c>
      <c r="I256" s="52">
        <f t="shared" si="23"/>
        <v>2555.7946375413794</v>
      </c>
    </row>
    <row r="257" spans="1:9" ht="12.75">
      <c r="A257" s="117" t="s">
        <v>575</v>
      </c>
      <c r="B257" s="70">
        <v>55866</v>
      </c>
      <c r="C257" s="70" t="s">
        <v>25</v>
      </c>
      <c r="D257" s="53" t="s">
        <v>576</v>
      </c>
      <c r="E257" s="70" t="s">
        <v>70</v>
      </c>
      <c r="F257" s="118">
        <f>26.4-4.8</f>
        <v>21.599999999999998</v>
      </c>
      <c r="G257" s="47">
        <v>15.62</v>
      </c>
      <c r="H257" s="153">
        <f t="shared" si="22"/>
        <v>18.2634096194</v>
      </c>
      <c r="I257" s="52">
        <f t="shared" si="23"/>
        <v>394.48964777903996</v>
      </c>
    </row>
    <row r="258" spans="1:9" ht="12.75">
      <c r="A258" s="117" t="s">
        <v>577</v>
      </c>
      <c r="B258" s="70">
        <v>55867</v>
      </c>
      <c r="C258" s="70" t="s">
        <v>25</v>
      </c>
      <c r="D258" s="53" t="s">
        <v>578</v>
      </c>
      <c r="E258" s="70" t="s">
        <v>70</v>
      </c>
      <c r="F258" s="118">
        <f>75.1-17</f>
        <v>58.099999999999994</v>
      </c>
      <c r="G258" s="47">
        <v>29.43</v>
      </c>
      <c r="H258" s="153">
        <f t="shared" si="22"/>
        <v>34.4105086491</v>
      </c>
      <c r="I258" s="52">
        <f t="shared" si="23"/>
        <v>1999.2505525127099</v>
      </c>
    </row>
    <row r="259" spans="1:9" ht="12.75">
      <c r="A259" s="117" t="s">
        <v>579</v>
      </c>
      <c r="B259" s="70">
        <v>55867</v>
      </c>
      <c r="C259" s="70" t="s">
        <v>25</v>
      </c>
      <c r="D259" s="53" t="s">
        <v>580</v>
      </c>
      <c r="E259" s="70" t="s">
        <v>70</v>
      </c>
      <c r="F259" s="118">
        <v>30.9</v>
      </c>
      <c r="G259" s="47">
        <v>29.43</v>
      </c>
      <c r="H259" s="153">
        <f t="shared" si="22"/>
        <v>34.4105086491</v>
      </c>
      <c r="I259" s="52">
        <f t="shared" si="23"/>
        <v>1063.28471725719</v>
      </c>
    </row>
    <row r="260" spans="1:9" ht="12.75">
      <c r="A260" s="117" t="s">
        <v>581</v>
      </c>
      <c r="B260" s="50">
        <v>72588</v>
      </c>
      <c r="C260" s="70" t="s">
        <v>25</v>
      </c>
      <c r="D260" s="53" t="s">
        <v>582</v>
      </c>
      <c r="E260" s="70" t="s">
        <v>12</v>
      </c>
      <c r="F260" s="118">
        <v>2</v>
      </c>
      <c r="G260" s="47">
        <v>13.47</v>
      </c>
      <c r="H260" s="153">
        <f t="shared" si="22"/>
        <v>15.7495600239</v>
      </c>
      <c r="I260" s="52">
        <f t="shared" si="23"/>
        <v>31.4991200478</v>
      </c>
    </row>
    <row r="261" spans="1:9" ht="12.75">
      <c r="A261" s="117" t="s">
        <v>583</v>
      </c>
      <c r="B261" s="50">
        <v>72611</v>
      </c>
      <c r="C261" s="70" t="s">
        <v>25</v>
      </c>
      <c r="D261" s="53" t="s">
        <v>584</v>
      </c>
      <c r="E261" s="70" t="s">
        <v>12</v>
      </c>
      <c r="F261" s="118">
        <v>9</v>
      </c>
      <c r="G261" s="47">
        <v>17.21</v>
      </c>
      <c r="H261" s="153">
        <f t="shared" si="22"/>
        <v>20.1224890877</v>
      </c>
      <c r="I261" s="52">
        <f t="shared" si="23"/>
        <v>181.1024017893</v>
      </c>
    </row>
    <row r="262" spans="1:9" ht="12.75">
      <c r="A262" s="117" t="s">
        <v>585</v>
      </c>
      <c r="B262" s="50">
        <v>72614</v>
      </c>
      <c r="C262" s="70" t="s">
        <v>25</v>
      </c>
      <c r="D262" s="53" t="s">
        <v>586</v>
      </c>
      <c r="E262" s="70" t="s">
        <v>12</v>
      </c>
      <c r="F262" s="118">
        <v>2</v>
      </c>
      <c r="G262" s="47">
        <v>7.14</v>
      </c>
      <c r="H262" s="153">
        <f t="shared" si="22"/>
        <v>8.3483191218</v>
      </c>
      <c r="I262" s="52">
        <f t="shared" si="23"/>
        <v>16.6966382436</v>
      </c>
    </row>
    <row r="263" spans="1:9" ht="12.75">
      <c r="A263" s="117" t="s">
        <v>587</v>
      </c>
      <c r="B263" s="50">
        <v>72298</v>
      </c>
      <c r="C263" s="70" t="s">
        <v>25</v>
      </c>
      <c r="D263" s="53" t="s">
        <v>588</v>
      </c>
      <c r="E263" s="70" t="s">
        <v>12</v>
      </c>
      <c r="F263" s="118">
        <v>1</v>
      </c>
      <c r="G263" s="47">
        <v>22.03</v>
      </c>
      <c r="H263" s="153">
        <f t="shared" si="22"/>
        <v>25.758189111100002</v>
      </c>
      <c r="I263" s="52">
        <f t="shared" si="23"/>
        <v>25.758189111100002</v>
      </c>
    </row>
    <row r="264" spans="1:9" ht="12.75">
      <c r="A264" s="117" t="s">
        <v>589</v>
      </c>
      <c r="B264" s="50">
        <v>83447</v>
      </c>
      <c r="C264" s="50" t="s">
        <v>25</v>
      </c>
      <c r="D264" s="53" t="s">
        <v>590</v>
      </c>
      <c r="E264" s="70" t="s">
        <v>12</v>
      </c>
      <c r="F264" s="118">
        <v>9</v>
      </c>
      <c r="G264" s="47">
        <v>121.1</v>
      </c>
      <c r="H264" s="153">
        <f t="shared" si="22"/>
        <v>141.594040007</v>
      </c>
      <c r="I264" s="52">
        <f t="shared" si="23"/>
        <v>1274.3463600629998</v>
      </c>
    </row>
    <row r="265" spans="1:9" ht="12.75">
      <c r="A265" s="117" t="s">
        <v>591</v>
      </c>
      <c r="B265" s="50">
        <v>83446</v>
      </c>
      <c r="C265" s="50" t="s">
        <v>25</v>
      </c>
      <c r="D265" s="53" t="s">
        <v>592</v>
      </c>
      <c r="E265" s="70" t="s">
        <v>12</v>
      </c>
      <c r="F265" s="118">
        <v>5</v>
      </c>
      <c r="G265" s="47">
        <v>106.15</v>
      </c>
      <c r="H265" s="153">
        <f t="shared" si="22"/>
        <v>124.1140160755</v>
      </c>
      <c r="I265" s="52">
        <f t="shared" si="23"/>
        <v>620.5700803775001</v>
      </c>
    </row>
    <row r="266" spans="1:9" ht="12.75">
      <c r="A266" s="117" t="s">
        <v>593</v>
      </c>
      <c r="B266" s="50">
        <v>83386</v>
      </c>
      <c r="C266" s="50" t="s">
        <v>25</v>
      </c>
      <c r="D266" s="53" t="s">
        <v>594</v>
      </c>
      <c r="E266" s="70" t="s">
        <v>12</v>
      </c>
      <c r="F266" s="118">
        <v>5</v>
      </c>
      <c r="G266" s="47">
        <v>5.6</v>
      </c>
      <c r="H266" s="153">
        <f t="shared" si="22"/>
        <v>6.547701271999999</v>
      </c>
      <c r="I266" s="52">
        <f t="shared" si="23"/>
        <v>32.738506359999995</v>
      </c>
    </row>
    <row r="267" spans="1:9" ht="12.75">
      <c r="A267" s="117" t="s">
        <v>595</v>
      </c>
      <c r="B267" s="50">
        <v>83387</v>
      </c>
      <c r="C267" s="50" t="s">
        <v>25</v>
      </c>
      <c r="D267" s="53" t="s">
        <v>596</v>
      </c>
      <c r="E267" s="70" t="s">
        <v>12</v>
      </c>
      <c r="F267" s="118">
        <f>79+19-11</f>
        <v>87</v>
      </c>
      <c r="G267" s="47">
        <v>4.57</v>
      </c>
      <c r="H267" s="153">
        <f t="shared" si="22"/>
        <v>5.3433919309</v>
      </c>
      <c r="I267" s="52">
        <f t="shared" si="23"/>
        <v>464.8750979883</v>
      </c>
    </row>
    <row r="268" spans="1:9" ht="12.75">
      <c r="A268" s="117" t="s">
        <v>597</v>
      </c>
      <c r="B268" s="50">
        <v>83388</v>
      </c>
      <c r="C268" s="50" t="s">
        <v>25</v>
      </c>
      <c r="D268" s="53" t="s">
        <v>598</v>
      </c>
      <c r="E268" s="70" t="s">
        <v>12</v>
      </c>
      <c r="F268" s="118">
        <v>147</v>
      </c>
      <c r="G268" s="47">
        <v>7.6</v>
      </c>
      <c r="H268" s="153">
        <f t="shared" si="22"/>
        <v>8.886166012</v>
      </c>
      <c r="I268" s="52">
        <f t="shared" si="23"/>
        <v>1306.266403764</v>
      </c>
    </row>
    <row r="269" spans="1:9" ht="12.75">
      <c r="A269" s="117" t="s">
        <v>599</v>
      </c>
      <c r="B269" s="50" t="s">
        <v>600</v>
      </c>
      <c r="C269" s="50" t="s">
        <v>39</v>
      </c>
      <c r="D269" s="53" t="s">
        <v>601</v>
      </c>
      <c r="E269" s="70" t="s">
        <v>70</v>
      </c>
      <c r="F269" s="118">
        <v>2</v>
      </c>
      <c r="G269" s="47">
        <v>55.93</v>
      </c>
      <c r="H269" s="153">
        <f t="shared" si="22"/>
        <v>65.3951664541</v>
      </c>
      <c r="I269" s="52">
        <f t="shared" si="23"/>
        <v>130.7903329082</v>
      </c>
    </row>
    <row r="270" spans="1:9" ht="12.75">
      <c r="A270" s="119"/>
      <c r="B270" s="116"/>
      <c r="C270" s="116"/>
      <c r="D270" s="74" t="s">
        <v>602</v>
      </c>
      <c r="E270" s="70"/>
      <c r="F270" s="120"/>
      <c r="G270" s="47" t="s">
        <v>727</v>
      </c>
      <c r="H270" s="153"/>
      <c r="I270" s="52">
        <f t="shared" si="23"/>
        <v>0</v>
      </c>
    </row>
    <row r="271" spans="1:9" ht="38.25">
      <c r="A271" s="119"/>
      <c r="B271" s="116"/>
      <c r="C271" s="116"/>
      <c r="D271" s="53" t="s">
        <v>603</v>
      </c>
      <c r="E271" s="70"/>
      <c r="F271" s="118"/>
      <c r="G271" s="47" t="s">
        <v>727</v>
      </c>
      <c r="H271" s="153"/>
      <c r="I271" s="52">
        <f t="shared" si="23"/>
        <v>0</v>
      </c>
    </row>
    <row r="272" spans="1:9" ht="12.75">
      <c r="A272" s="117" t="s">
        <v>604</v>
      </c>
      <c r="B272" s="70" t="s">
        <v>605</v>
      </c>
      <c r="C272" s="50" t="s">
        <v>25</v>
      </c>
      <c r="D272" s="53" t="s">
        <v>606</v>
      </c>
      <c r="E272" s="70" t="s">
        <v>70</v>
      </c>
      <c r="F272" s="118">
        <v>1520</v>
      </c>
      <c r="G272" s="47">
        <v>1.46</v>
      </c>
      <c r="H272" s="153">
        <f t="shared" si="22"/>
        <v>1.7070792602</v>
      </c>
      <c r="I272" s="52">
        <f t="shared" si="23"/>
        <v>2594.760475504</v>
      </c>
    </row>
    <row r="273" spans="1:9" ht="12.75">
      <c r="A273" s="117" t="s">
        <v>607</v>
      </c>
      <c r="B273" s="70" t="s">
        <v>608</v>
      </c>
      <c r="C273" s="70" t="s">
        <v>25</v>
      </c>
      <c r="D273" s="53" t="s">
        <v>609</v>
      </c>
      <c r="E273" s="70" t="s">
        <v>70</v>
      </c>
      <c r="F273" s="118">
        <v>1416.5</v>
      </c>
      <c r="G273" s="47">
        <v>1.92</v>
      </c>
      <c r="H273" s="153">
        <f t="shared" si="22"/>
        <v>2.2449261504</v>
      </c>
      <c r="I273" s="52">
        <f t="shared" si="23"/>
        <v>3179.9378920416</v>
      </c>
    </row>
    <row r="274" spans="1:9" ht="12.75">
      <c r="A274" s="117" t="s">
        <v>610</v>
      </c>
      <c r="B274" s="50" t="s">
        <v>611</v>
      </c>
      <c r="C274" s="70" t="s">
        <v>25</v>
      </c>
      <c r="D274" s="53" t="s">
        <v>612</v>
      </c>
      <c r="E274" s="70" t="s">
        <v>70</v>
      </c>
      <c r="F274" s="118">
        <v>169.4</v>
      </c>
      <c r="G274" s="47">
        <v>2.83</v>
      </c>
      <c r="H274" s="153">
        <f t="shared" si="22"/>
        <v>3.3089276071000002</v>
      </c>
      <c r="I274" s="52">
        <f t="shared" si="23"/>
        <v>560.53233664274</v>
      </c>
    </row>
    <row r="275" spans="1:9" ht="12.75">
      <c r="A275" s="117" t="s">
        <v>613</v>
      </c>
      <c r="B275" s="50" t="s">
        <v>614</v>
      </c>
      <c r="C275" s="70" t="s">
        <v>25</v>
      </c>
      <c r="D275" s="53" t="s">
        <v>615</v>
      </c>
      <c r="E275" s="70" t="s">
        <v>70</v>
      </c>
      <c r="F275" s="118">
        <v>298.3</v>
      </c>
      <c r="G275" s="47">
        <v>3.86</v>
      </c>
      <c r="H275" s="153">
        <f t="shared" si="22"/>
        <v>4.513236948199999</v>
      </c>
      <c r="I275" s="52">
        <f t="shared" si="23"/>
        <v>1346.2985816480598</v>
      </c>
    </row>
    <row r="276" spans="1:9" ht="12.75">
      <c r="A276" s="117" t="s">
        <v>616</v>
      </c>
      <c r="B276" s="50" t="s">
        <v>617</v>
      </c>
      <c r="C276" s="70" t="s">
        <v>25</v>
      </c>
      <c r="D276" s="53" t="s">
        <v>618</v>
      </c>
      <c r="E276" s="70" t="s">
        <v>70</v>
      </c>
      <c r="F276" s="118">
        <v>473.2</v>
      </c>
      <c r="G276" s="47">
        <v>5.98</v>
      </c>
      <c r="H276" s="153">
        <f t="shared" si="22"/>
        <v>6.992009572600001</v>
      </c>
      <c r="I276" s="52">
        <f t="shared" si="23"/>
        <v>3308.61892975432</v>
      </c>
    </row>
    <row r="277" spans="1:9" ht="12.75">
      <c r="A277" s="117" t="s">
        <v>619</v>
      </c>
      <c r="B277" s="50" t="s">
        <v>620</v>
      </c>
      <c r="C277" s="70" t="s">
        <v>25</v>
      </c>
      <c r="D277" s="53" t="s">
        <v>621</v>
      </c>
      <c r="E277" s="70" t="s">
        <v>70</v>
      </c>
      <c r="F277" s="118">
        <v>157.7</v>
      </c>
      <c r="G277" s="47">
        <v>6.88</v>
      </c>
      <c r="H277" s="153">
        <f t="shared" si="22"/>
        <v>8.0443187056</v>
      </c>
      <c r="I277" s="52">
        <f t="shared" si="23"/>
        <v>1268.58905987312</v>
      </c>
    </row>
    <row r="278" spans="1:9" ht="12.75">
      <c r="A278" s="117" t="s">
        <v>622</v>
      </c>
      <c r="B278" s="50" t="s">
        <v>623</v>
      </c>
      <c r="C278" s="70" t="s">
        <v>25</v>
      </c>
      <c r="D278" s="53" t="s">
        <v>624</v>
      </c>
      <c r="E278" s="70" t="s">
        <v>70</v>
      </c>
      <c r="F278" s="118">
        <v>229.8</v>
      </c>
      <c r="G278" s="47">
        <v>10.02</v>
      </c>
      <c r="H278" s="153">
        <f t="shared" si="22"/>
        <v>11.7157083474</v>
      </c>
      <c r="I278" s="52">
        <f t="shared" si="23"/>
        <v>2692.26977823252</v>
      </c>
    </row>
    <row r="279" spans="1:9" ht="12.75">
      <c r="A279" s="117" t="s">
        <v>625</v>
      </c>
      <c r="B279" s="50" t="s">
        <v>626</v>
      </c>
      <c r="C279" s="70" t="s">
        <v>25</v>
      </c>
      <c r="D279" s="53" t="s">
        <v>627</v>
      </c>
      <c r="E279" s="70" t="s">
        <v>70</v>
      </c>
      <c r="F279" s="118">
        <v>56.8</v>
      </c>
      <c r="G279" s="47">
        <v>18.32</v>
      </c>
      <c r="H279" s="153">
        <f t="shared" si="22"/>
        <v>21.4203370184</v>
      </c>
      <c r="I279" s="52">
        <f t="shared" si="23"/>
        <v>1216.67514264512</v>
      </c>
    </row>
    <row r="280" spans="1:9" ht="12.75">
      <c r="A280" s="117" t="s">
        <v>628</v>
      </c>
      <c r="B280" s="50" t="s">
        <v>629</v>
      </c>
      <c r="C280" s="70" t="s">
        <v>25</v>
      </c>
      <c r="D280" s="53" t="s">
        <v>630</v>
      </c>
      <c r="E280" s="70" t="s">
        <v>70</v>
      </c>
      <c r="F280" s="118">
        <v>227.1</v>
      </c>
      <c r="G280" s="47">
        <v>26.09</v>
      </c>
      <c r="H280" s="153">
        <f t="shared" si="22"/>
        <v>30.5052725333</v>
      </c>
      <c r="I280" s="52">
        <f t="shared" si="23"/>
        <v>6927.74739231243</v>
      </c>
    </row>
    <row r="281" spans="1:9" ht="12.75">
      <c r="A281" s="117" t="s">
        <v>631</v>
      </c>
      <c r="B281" s="50" t="s">
        <v>632</v>
      </c>
      <c r="C281" s="70" t="s">
        <v>25</v>
      </c>
      <c r="D281" s="53" t="s">
        <v>633</v>
      </c>
      <c r="E281" s="70" t="s">
        <v>70</v>
      </c>
      <c r="F281" s="118">
        <v>12.9</v>
      </c>
      <c r="G281" s="47">
        <v>34.48</v>
      </c>
      <c r="H281" s="153">
        <f t="shared" si="22"/>
        <v>40.315132117599994</v>
      </c>
      <c r="I281" s="52">
        <f t="shared" si="23"/>
        <v>520.06520431704</v>
      </c>
    </row>
    <row r="282" spans="1:9" ht="12.75">
      <c r="A282" s="117" t="s">
        <v>634</v>
      </c>
      <c r="B282" s="50" t="s">
        <v>635</v>
      </c>
      <c r="C282" s="70" t="s">
        <v>25</v>
      </c>
      <c r="D282" s="53" t="s">
        <v>636</v>
      </c>
      <c r="E282" s="70" t="s">
        <v>70</v>
      </c>
      <c r="F282" s="118">
        <v>51.6</v>
      </c>
      <c r="G282" s="47">
        <v>62.86</v>
      </c>
      <c r="H282" s="153">
        <f t="shared" si="22"/>
        <v>73.4979467782</v>
      </c>
      <c r="I282" s="52">
        <f t="shared" si="23"/>
        <v>3792.49405375512</v>
      </c>
    </row>
    <row r="283" spans="1:9" ht="12.75">
      <c r="A283" s="117" t="s">
        <v>637</v>
      </c>
      <c r="B283" s="50" t="s">
        <v>638</v>
      </c>
      <c r="C283" s="70" t="s">
        <v>25</v>
      </c>
      <c r="D283" s="53" t="s">
        <v>639</v>
      </c>
      <c r="E283" s="70" t="s">
        <v>70</v>
      </c>
      <c r="F283" s="118">
        <v>52.6</v>
      </c>
      <c r="G283" s="47">
        <v>0.87</v>
      </c>
      <c r="H283" s="153">
        <f t="shared" si="22"/>
        <v>1.0172321619</v>
      </c>
      <c r="I283" s="52">
        <f t="shared" si="23"/>
        <v>53.506411715940004</v>
      </c>
    </row>
    <row r="284" spans="1:9" ht="12.75">
      <c r="A284" s="117" t="s">
        <v>640</v>
      </c>
      <c r="B284" s="50" t="s">
        <v>641</v>
      </c>
      <c r="C284" s="50" t="s">
        <v>39</v>
      </c>
      <c r="D284" s="53" t="s">
        <v>642</v>
      </c>
      <c r="E284" s="70" t="s">
        <v>70</v>
      </c>
      <c r="F284" s="118">
        <v>53.6</v>
      </c>
      <c r="G284" s="47">
        <v>4.46</v>
      </c>
      <c r="H284" s="153">
        <f t="shared" si="22"/>
        <v>5.2147763702</v>
      </c>
      <c r="I284" s="52">
        <f t="shared" si="23"/>
        <v>279.51201344272</v>
      </c>
    </row>
    <row r="285" spans="1:9" ht="12.75">
      <c r="A285" s="117"/>
      <c r="B285" s="116"/>
      <c r="C285" s="116"/>
      <c r="D285" s="74" t="s">
        <v>643</v>
      </c>
      <c r="E285" s="70"/>
      <c r="F285" s="120"/>
      <c r="G285" s="47" t="s">
        <v>727</v>
      </c>
      <c r="H285" s="153"/>
      <c r="I285" s="52">
        <f t="shared" si="23"/>
        <v>0</v>
      </c>
    </row>
    <row r="286" spans="1:9" ht="12.75">
      <c r="A286" s="117" t="s">
        <v>644</v>
      </c>
      <c r="B286" s="50">
        <v>83540</v>
      </c>
      <c r="C286" s="50" t="s">
        <v>25</v>
      </c>
      <c r="D286" s="53" t="s">
        <v>645</v>
      </c>
      <c r="E286" s="70" t="s">
        <v>12</v>
      </c>
      <c r="F286" s="120">
        <f>19+14+9-5</f>
        <v>37</v>
      </c>
      <c r="G286" s="47">
        <v>9.58</v>
      </c>
      <c r="H286" s="153">
        <f t="shared" si="22"/>
        <v>11.2012461046</v>
      </c>
      <c r="I286" s="52">
        <f t="shared" si="23"/>
        <v>414.4461058702</v>
      </c>
    </row>
    <row r="287" spans="1:9" ht="12.75">
      <c r="A287" s="117" t="s">
        <v>646</v>
      </c>
      <c r="B287" s="70">
        <v>83566</v>
      </c>
      <c r="C287" s="70" t="s">
        <v>25</v>
      </c>
      <c r="D287" s="53" t="s">
        <v>647</v>
      </c>
      <c r="E287" s="70" t="s">
        <v>12</v>
      </c>
      <c r="F287" s="120">
        <v>4</v>
      </c>
      <c r="G287" s="47">
        <v>17.38</v>
      </c>
      <c r="H287" s="153">
        <f t="shared" si="22"/>
        <v>20.3212585906</v>
      </c>
      <c r="I287" s="52">
        <f t="shared" si="23"/>
        <v>81.2850343624</v>
      </c>
    </row>
    <row r="288" spans="1:9" ht="12.75">
      <c r="A288" s="117" t="s">
        <v>648</v>
      </c>
      <c r="B288" s="50">
        <v>72331</v>
      </c>
      <c r="C288" s="70" t="s">
        <v>25</v>
      </c>
      <c r="D288" s="53" t="s">
        <v>649</v>
      </c>
      <c r="E288" s="70" t="s">
        <v>12</v>
      </c>
      <c r="F288" s="120">
        <f>12-5</f>
        <v>7</v>
      </c>
      <c r="G288" s="47">
        <v>7.62</v>
      </c>
      <c r="H288" s="153">
        <f t="shared" si="22"/>
        <v>8.9095506594</v>
      </c>
      <c r="I288" s="52">
        <f t="shared" si="23"/>
        <v>62.36685461580001</v>
      </c>
    </row>
    <row r="289" spans="1:9" ht="12.75">
      <c r="A289" s="117" t="s">
        <v>650</v>
      </c>
      <c r="B289" s="50">
        <v>72332</v>
      </c>
      <c r="C289" s="70" t="s">
        <v>25</v>
      </c>
      <c r="D289" s="53" t="s">
        <v>651</v>
      </c>
      <c r="E289" s="70" t="s">
        <v>12</v>
      </c>
      <c r="F289" s="120">
        <v>1</v>
      </c>
      <c r="G289" s="47">
        <v>15.18</v>
      </c>
      <c r="H289" s="153">
        <f t="shared" si="22"/>
        <v>17.7489473766</v>
      </c>
      <c r="I289" s="52">
        <f t="shared" si="23"/>
        <v>17.7489473766</v>
      </c>
    </row>
    <row r="290" spans="1:9" ht="12.75">
      <c r="A290" s="117" t="s">
        <v>652</v>
      </c>
      <c r="B290" s="50">
        <v>83467</v>
      </c>
      <c r="C290" s="70" t="s">
        <v>25</v>
      </c>
      <c r="D290" s="53" t="s">
        <v>653</v>
      </c>
      <c r="E290" s="70" t="s">
        <v>12</v>
      </c>
      <c r="F290" s="120">
        <v>11</v>
      </c>
      <c r="G290" s="47">
        <v>22.95</v>
      </c>
      <c r="H290" s="153">
        <f t="shared" si="22"/>
        <v>26.8338828915</v>
      </c>
      <c r="I290" s="52">
        <f t="shared" si="23"/>
        <v>295.1727118065</v>
      </c>
    </row>
    <row r="291" spans="1:9" ht="12.75">
      <c r="A291" s="117" t="s">
        <v>654</v>
      </c>
      <c r="B291" s="50">
        <v>83466</v>
      </c>
      <c r="C291" s="70" t="s">
        <v>25</v>
      </c>
      <c r="D291" s="53" t="s">
        <v>655</v>
      </c>
      <c r="E291" s="70" t="s">
        <v>12</v>
      </c>
      <c r="F291" s="120">
        <v>3</v>
      </c>
      <c r="G291" s="47">
        <v>17.4</v>
      </c>
      <c r="H291" s="153">
        <f t="shared" si="22"/>
        <v>20.344643238</v>
      </c>
      <c r="I291" s="52">
        <f t="shared" si="23"/>
        <v>61.033929713999996</v>
      </c>
    </row>
    <row r="292" spans="1:9" ht="12.75">
      <c r="A292" s="117" t="s">
        <v>656</v>
      </c>
      <c r="B292" s="50" t="s">
        <v>657</v>
      </c>
      <c r="C292" s="70" t="s">
        <v>25</v>
      </c>
      <c r="D292" s="53" t="s">
        <v>658</v>
      </c>
      <c r="E292" s="70" t="s">
        <v>12</v>
      </c>
      <c r="F292" s="120">
        <v>7</v>
      </c>
      <c r="G292" s="47">
        <v>8.6</v>
      </c>
      <c r="H292" s="153">
        <f t="shared" si="22"/>
        <v>10.055398382</v>
      </c>
      <c r="I292" s="52">
        <f t="shared" si="23"/>
        <v>70.387788674</v>
      </c>
    </row>
    <row r="293" spans="1:9" ht="12.75">
      <c r="A293" s="117" t="s">
        <v>659</v>
      </c>
      <c r="B293" s="50" t="s">
        <v>660</v>
      </c>
      <c r="C293" s="70" t="s">
        <v>25</v>
      </c>
      <c r="D293" s="53" t="s">
        <v>661</v>
      </c>
      <c r="E293" s="50" t="s">
        <v>12</v>
      </c>
      <c r="F293" s="118">
        <v>74</v>
      </c>
      <c r="G293" s="47">
        <v>63.34</v>
      </c>
      <c r="H293" s="153">
        <f t="shared" si="22"/>
        <v>74.05917831580001</v>
      </c>
      <c r="I293" s="52">
        <f t="shared" si="23"/>
        <v>5480.379195369201</v>
      </c>
    </row>
    <row r="294" spans="1:9" ht="12.75">
      <c r="A294" s="117" t="s">
        <v>662</v>
      </c>
      <c r="B294" s="50" t="s">
        <v>663</v>
      </c>
      <c r="C294" s="70" t="s">
        <v>25</v>
      </c>
      <c r="D294" s="53" t="s">
        <v>664</v>
      </c>
      <c r="E294" s="50" t="s">
        <v>12</v>
      </c>
      <c r="F294" s="118">
        <v>3</v>
      </c>
      <c r="G294" s="47">
        <v>58.39</v>
      </c>
      <c r="H294" s="153">
        <f t="shared" si="22"/>
        <v>68.2714780843</v>
      </c>
      <c r="I294" s="52">
        <f t="shared" si="23"/>
        <v>204.8144342529</v>
      </c>
    </row>
    <row r="295" spans="1:9" ht="25.5">
      <c r="A295" s="117" t="s">
        <v>665</v>
      </c>
      <c r="B295" s="121" t="s">
        <v>666</v>
      </c>
      <c r="C295" s="121" t="s">
        <v>39</v>
      </c>
      <c r="D295" s="122" t="s">
        <v>667</v>
      </c>
      <c r="E295" s="50" t="s">
        <v>12</v>
      </c>
      <c r="F295" s="123">
        <v>13</v>
      </c>
      <c r="G295" s="47">
        <v>421.2</v>
      </c>
      <c r="H295" s="153">
        <f t="shared" si="22"/>
        <v>492.480674244</v>
      </c>
      <c r="I295" s="52">
        <f t="shared" si="23"/>
        <v>6402.248765172</v>
      </c>
    </row>
    <row r="296" spans="1:9" ht="12.75">
      <c r="A296" s="117" t="s">
        <v>668</v>
      </c>
      <c r="B296" s="124">
        <v>72337</v>
      </c>
      <c r="C296" s="124" t="s">
        <v>25</v>
      </c>
      <c r="D296" s="125" t="s">
        <v>669</v>
      </c>
      <c r="E296" s="103" t="s">
        <v>12</v>
      </c>
      <c r="F296" s="104">
        <v>10</v>
      </c>
      <c r="G296" s="47">
        <v>13.95</v>
      </c>
      <c r="H296" s="153">
        <f t="shared" si="22"/>
        <v>16.3107915615</v>
      </c>
      <c r="I296" s="52">
        <f t="shared" si="23"/>
        <v>163.107915615</v>
      </c>
    </row>
    <row r="297" spans="1:9" ht="12.75">
      <c r="A297" s="169" t="s">
        <v>670</v>
      </c>
      <c r="B297" s="170"/>
      <c r="C297" s="170"/>
      <c r="D297" s="170"/>
      <c r="E297" s="170"/>
      <c r="F297" s="170"/>
      <c r="G297" s="170"/>
      <c r="H297" s="154"/>
      <c r="I297" s="54">
        <f>SUM(I235:I296)</f>
        <v>58439.18911544631</v>
      </c>
    </row>
    <row r="298" spans="1:9" ht="12.75">
      <c r="A298" s="37" t="s">
        <v>671</v>
      </c>
      <c r="B298" s="38"/>
      <c r="C298" s="38"/>
      <c r="D298" s="39" t="s">
        <v>672</v>
      </c>
      <c r="E298" s="39"/>
      <c r="F298" s="40"/>
      <c r="G298" s="40"/>
      <c r="H298" s="151"/>
      <c r="I298" s="41">
        <f>I308</f>
        <v>25941.569177546062</v>
      </c>
    </row>
    <row r="299" spans="1:9" ht="12.75">
      <c r="A299" s="117" t="s">
        <v>671</v>
      </c>
      <c r="B299" s="49">
        <v>68070</v>
      </c>
      <c r="C299" s="105" t="s">
        <v>25</v>
      </c>
      <c r="D299" s="45" t="s">
        <v>673</v>
      </c>
      <c r="E299" s="126" t="s">
        <v>70</v>
      </c>
      <c r="F299" s="46">
        <v>3</v>
      </c>
      <c r="G299" s="47">
        <v>29.04</v>
      </c>
      <c r="H299" s="153">
        <f>(G299*16.923237%)+G299</f>
        <v>33.9545080248</v>
      </c>
      <c r="I299" s="52">
        <f>F299*H299</f>
        <v>101.8635240744</v>
      </c>
    </row>
    <row r="300" spans="1:9" ht="12.75">
      <c r="A300" s="117" t="s">
        <v>674</v>
      </c>
      <c r="B300" s="49" t="s">
        <v>140</v>
      </c>
      <c r="C300" s="105" t="s">
        <v>189</v>
      </c>
      <c r="D300" s="45" t="s">
        <v>675</v>
      </c>
      <c r="E300" s="126" t="s">
        <v>70</v>
      </c>
      <c r="F300" s="46">
        <v>26</v>
      </c>
      <c r="G300" s="47">
        <v>7.4</v>
      </c>
      <c r="H300" s="153">
        <f aca="true" t="shared" si="24" ref="H300:H307">(G300*16.923237%)+G300</f>
        <v>8.652319538</v>
      </c>
      <c r="I300" s="52">
        <f aca="true" t="shared" si="25" ref="I300:I307">F300*H300</f>
        <v>224.960307988</v>
      </c>
    </row>
    <row r="301" spans="1:9" ht="12.75">
      <c r="A301" s="117" t="s">
        <v>676</v>
      </c>
      <c r="B301" s="49" t="s">
        <v>140</v>
      </c>
      <c r="C301" s="105" t="s">
        <v>189</v>
      </c>
      <c r="D301" s="45" t="s">
        <v>677</v>
      </c>
      <c r="E301" s="76" t="s">
        <v>12</v>
      </c>
      <c r="F301" s="46">
        <v>26</v>
      </c>
      <c r="G301" s="47">
        <v>12.27</v>
      </c>
      <c r="H301" s="153">
        <f t="shared" si="24"/>
        <v>14.3464811799</v>
      </c>
      <c r="I301" s="52">
        <f t="shared" si="25"/>
        <v>373.0085106774</v>
      </c>
    </row>
    <row r="302" spans="1:9" ht="25.5">
      <c r="A302" s="117" t="s">
        <v>678</v>
      </c>
      <c r="B302" s="49" t="s">
        <v>140</v>
      </c>
      <c r="C302" s="105" t="s">
        <v>189</v>
      </c>
      <c r="D302" s="53" t="s">
        <v>679</v>
      </c>
      <c r="E302" s="76" t="s">
        <v>12</v>
      </c>
      <c r="F302" s="46">
        <v>1</v>
      </c>
      <c r="G302" s="47">
        <v>361.33</v>
      </c>
      <c r="H302" s="153">
        <f t="shared" si="24"/>
        <v>422.4787322521</v>
      </c>
      <c r="I302" s="52">
        <f t="shared" si="25"/>
        <v>422.4787322521</v>
      </c>
    </row>
    <row r="303" spans="1:9" ht="12.75">
      <c r="A303" s="117" t="s">
        <v>680</v>
      </c>
      <c r="B303" s="76">
        <v>68069</v>
      </c>
      <c r="C303" s="76" t="s">
        <v>25</v>
      </c>
      <c r="D303" s="127" t="s">
        <v>681</v>
      </c>
      <c r="E303" s="76" t="s">
        <v>12</v>
      </c>
      <c r="F303" s="46">
        <v>26</v>
      </c>
      <c r="G303" s="47">
        <v>36.28</v>
      </c>
      <c r="H303" s="153">
        <f t="shared" si="24"/>
        <v>42.419750383600004</v>
      </c>
      <c r="I303" s="52">
        <f t="shared" si="25"/>
        <v>1102.9135099736002</v>
      </c>
    </row>
    <row r="304" spans="1:9" ht="12.75">
      <c r="A304" s="117" t="s">
        <v>682</v>
      </c>
      <c r="B304" s="76">
        <v>72929</v>
      </c>
      <c r="C304" s="76" t="s">
        <v>25</v>
      </c>
      <c r="D304" s="127" t="s">
        <v>683</v>
      </c>
      <c r="E304" s="126" t="s">
        <v>70</v>
      </c>
      <c r="F304" s="46">
        <v>449.2</v>
      </c>
      <c r="G304" s="47">
        <v>24.02</v>
      </c>
      <c r="H304" s="153">
        <f t="shared" si="24"/>
        <v>28.084961527399997</v>
      </c>
      <c r="I304" s="52">
        <f t="shared" si="25"/>
        <v>12615.76471810808</v>
      </c>
    </row>
    <row r="305" spans="1:9" ht="12.75">
      <c r="A305" s="117" t="s">
        <v>684</v>
      </c>
      <c r="B305" s="76">
        <v>72930</v>
      </c>
      <c r="C305" s="76" t="s">
        <v>25</v>
      </c>
      <c r="D305" s="127" t="s">
        <v>685</v>
      </c>
      <c r="E305" s="126" t="s">
        <v>70</v>
      </c>
      <c r="F305" s="46">
        <v>305.2</v>
      </c>
      <c r="G305" s="47">
        <v>28.72</v>
      </c>
      <c r="H305" s="153">
        <f t="shared" si="24"/>
        <v>33.5803536664</v>
      </c>
      <c r="I305" s="52">
        <f t="shared" si="25"/>
        <v>10248.72393898528</v>
      </c>
    </row>
    <row r="306" spans="1:9" ht="25.5">
      <c r="A306" s="117" t="s">
        <v>686</v>
      </c>
      <c r="B306" s="76">
        <v>83370</v>
      </c>
      <c r="C306" s="76" t="s">
        <v>25</v>
      </c>
      <c r="D306" s="107" t="s">
        <v>687</v>
      </c>
      <c r="E306" s="76" t="s">
        <v>12</v>
      </c>
      <c r="F306" s="46">
        <v>5</v>
      </c>
      <c r="G306" s="47">
        <v>89.24</v>
      </c>
      <c r="H306" s="153">
        <f t="shared" si="24"/>
        <v>104.3422966988</v>
      </c>
      <c r="I306" s="52">
        <f t="shared" si="25"/>
        <v>521.711483494</v>
      </c>
    </row>
    <row r="307" spans="1:9" ht="12.75">
      <c r="A307" s="117" t="s">
        <v>688</v>
      </c>
      <c r="B307" s="76">
        <v>72263</v>
      </c>
      <c r="C307" s="76" t="s">
        <v>25</v>
      </c>
      <c r="D307" s="127" t="s">
        <v>689</v>
      </c>
      <c r="E307" s="76" t="s">
        <v>12</v>
      </c>
      <c r="F307" s="46">
        <v>26</v>
      </c>
      <c r="G307" s="47">
        <v>10.86</v>
      </c>
      <c r="H307" s="153">
        <f t="shared" si="24"/>
        <v>12.6978635382</v>
      </c>
      <c r="I307" s="52">
        <f t="shared" si="25"/>
        <v>330.1444519932</v>
      </c>
    </row>
    <row r="308" spans="1:9" ht="12.75">
      <c r="A308" s="169" t="s">
        <v>690</v>
      </c>
      <c r="B308" s="170"/>
      <c r="C308" s="170"/>
      <c r="D308" s="170"/>
      <c r="E308" s="170"/>
      <c r="F308" s="170"/>
      <c r="G308" s="170"/>
      <c r="H308" s="153"/>
      <c r="I308" s="110">
        <f>SUM(I299:I307)</f>
        <v>25941.569177546062</v>
      </c>
    </row>
    <row r="309" spans="1:9" ht="12.75">
      <c r="A309" s="37" t="s">
        <v>691</v>
      </c>
      <c r="B309" s="38"/>
      <c r="C309" s="38"/>
      <c r="D309" s="39" t="s">
        <v>1</v>
      </c>
      <c r="E309" s="39"/>
      <c r="F309" s="40"/>
      <c r="G309" s="40"/>
      <c r="H309" s="151"/>
      <c r="I309" s="41">
        <f>I320</f>
        <v>31868.292657841142</v>
      </c>
    </row>
    <row r="310" spans="1:9" ht="12.75">
      <c r="A310" s="67" t="s">
        <v>692</v>
      </c>
      <c r="B310" s="105" t="s">
        <v>693</v>
      </c>
      <c r="C310" s="105" t="s">
        <v>39</v>
      </c>
      <c r="D310" s="53" t="s">
        <v>694</v>
      </c>
      <c r="E310" s="65" t="s">
        <v>12</v>
      </c>
      <c r="F310" s="59">
        <v>1</v>
      </c>
      <c r="G310" s="47">
        <v>1775.73</v>
      </c>
      <c r="H310" s="153">
        <f>(G310*16.923237%)+G310</f>
        <v>2076.2409963801</v>
      </c>
      <c r="I310" s="52">
        <f>F310*H310</f>
        <v>2076.2409963801</v>
      </c>
    </row>
    <row r="311" spans="1:9" ht="12.75">
      <c r="A311" s="67" t="s">
        <v>695</v>
      </c>
      <c r="B311" s="49" t="s">
        <v>696</v>
      </c>
      <c r="C311" s="105" t="s">
        <v>39</v>
      </c>
      <c r="D311" s="51" t="s">
        <v>697</v>
      </c>
      <c r="E311" s="65" t="s">
        <v>27</v>
      </c>
      <c r="F311" s="59">
        <v>12.22</v>
      </c>
      <c r="G311" s="47">
        <v>176.53</v>
      </c>
      <c r="H311" s="153">
        <f aca="true" t="shared" si="26" ref="H311:H319">(G311*16.923237%)+G311</f>
        <v>206.4045902761</v>
      </c>
      <c r="I311" s="52">
        <f aca="true" t="shared" si="27" ref="I311:I319">F311*H311</f>
        <v>2522.2640931739425</v>
      </c>
    </row>
    <row r="312" spans="1:9" ht="25.5">
      <c r="A312" s="67" t="s">
        <v>698</v>
      </c>
      <c r="B312" s="49" t="s">
        <v>696</v>
      </c>
      <c r="C312" s="105" t="s">
        <v>39</v>
      </c>
      <c r="D312" s="53" t="s">
        <v>699</v>
      </c>
      <c r="E312" s="65" t="s">
        <v>27</v>
      </c>
      <c r="F312" s="90">
        <v>3.5</v>
      </c>
      <c r="G312" s="47">
        <v>176.53</v>
      </c>
      <c r="H312" s="153">
        <f t="shared" si="26"/>
        <v>206.4045902761</v>
      </c>
      <c r="I312" s="52">
        <f t="shared" si="27"/>
        <v>722.4160659663501</v>
      </c>
    </row>
    <row r="313" spans="1:9" ht="12.75">
      <c r="A313" s="67" t="s">
        <v>700</v>
      </c>
      <c r="B313" s="91" t="s">
        <v>701</v>
      </c>
      <c r="C313" s="76" t="s">
        <v>39</v>
      </c>
      <c r="D313" s="53" t="s">
        <v>702</v>
      </c>
      <c r="E313" s="84" t="s">
        <v>70</v>
      </c>
      <c r="F313" s="90">
        <v>71.3</v>
      </c>
      <c r="G313" s="47">
        <v>45.52</v>
      </c>
      <c r="H313" s="153">
        <f t="shared" si="26"/>
        <v>53.2234574824</v>
      </c>
      <c r="I313" s="52">
        <f t="shared" si="27"/>
        <v>3794.83251849512</v>
      </c>
    </row>
    <row r="314" spans="1:9" ht="25.5">
      <c r="A314" s="67" t="s">
        <v>703</v>
      </c>
      <c r="B314" s="128" t="s">
        <v>704</v>
      </c>
      <c r="C314" s="129" t="s">
        <v>39</v>
      </c>
      <c r="D314" s="94" t="s">
        <v>705</v>
      </c>
      <c r="E314" s="84" t="s">
        <v>27</v>
      </c>
      <c r="F314" s="90">
        <v>6.55</v>
      </c>
      <c r="G314" s="47">
        <v>102.07</v>
      </c>
      <c r="H314" s="153">
        <f t="shared" si="26"/>
        <v>119.34354800589999</v>
      </c>
      <c r="I314" s="52">
        <f t="shared" si="27"/>
        <v>781.7002394386449</v>
      </c>
    </row>
    <row r="315" spans="1:9" ht="12.75">
      <c r="A315" s="67" t="s">
        <v>706</v>
      </c>
      <c r="B315" s="128" t="s">
        <v>707</v>
      </c>
      <c r="C315" s="129" t="s">
        <v>39</v>
      </c>
      <c r="D315" s="94" t="s">
        <v>708</v>
      </c>
      <c r="E315" s="84" t="s">
        <v>27</v>
      </c>
      <c r="F315" s="90">
        <v>1.9</v>
      </c>
      <c r="G315" s="47">
        <v>96.97</v>
      </c>
      <c r="H315" s="153">
        <f t="shared" si="26"/>
        <v>113.3804629189</v>
      </c>
      <c r="I315" s="52">
        <f t="shared" si="27"/>
        <v>215.42287954590998</v>
      </c>
    </row>
    <row r="316" spans="1:9" ht="12.75">
      <c r="A316" s="67" t="s">
        <v>709</v>
      </c>
      <c r="B316" s="129" t="s">
        <v>710</v>
      </c>
      <c r="C316" s="129" t="s">
        <v>39</v>
      </c>
      <c r="D316" s="94" t="s">
        <v>711</v>
      </c>
      <c r="E316" s="84" t="s">
        <v>27</v>
      </c>
      <c r="F316" s="90">
        <v>75.9</v>
      </c>
      <c r="G316" s="47">
        <v>162.35</v>
      </c>
      <c r="H316" s="153">
        <f t="shared" si="26"/>
        <v>189.82487526949998</v>
      </c>
      <c r="I316" s="52">
        <f t="shared" si="27"/>
        <v>14407.70803295505</v>
      </c>
    </row>
    <row r="317" spans="1:9" ht="12.75">
      <c r="A317" s="67" t="s">
        <v>712</v>
      </c>
      <c r="B317" s="129" t="s">
        <v>713</v>
      </c>
      <c r="C317" s="129" t="s">
        <v>25</v>
      </c>
      <c r="D317" s="94" t="s">
        <v>714</v>
      </c>
      <c r="E317" s="84" t="s">
        <v>27</v>
      </c>
      <c r="F317" s="90">
        <v>90.96</v>
      </c>
      <c r="G317" s="47">
        <v>5.12</v>
      </c>
      <c r="H317" s="153">
        <f t="shared" si="26"/>
        <v>5.9864697344</v>
      </c>
      <c r="I317" s="52">
        <f t="shared" si="27"/>
        <v>544.529287041024</v>
      </c>
    </row>
    <row r="318" spans="1:9" ht="25.5">
      <c r="A318" s="67" t="s">
        <v>715</v>
      </c>
      <c r="B318" s="129" t="s">
        <v>716</v>
      </c>
      <c r="C318" s="128" t="s">
        <v>25</v>
      </c>
      <c r="D318" s="94" t="s">
        <v>717</v>
      </c>
      <c r="E318" s="84" t="s">
        <v>27</v>
      </c>
      <c r="F318" s="90">
        <v>5.4</v>
      </c>
      <c r="G318" s="47">
        <v>538.75</v>
      </c>
      <c r="H318" s="153">
        <f t="shared" si="26"/>
        <v>629.9239393375</v>
      </c>
      <c r="I318" s="52">
        <f t="shared" si="27"/>
        <v>3401.5892724225</v>
      </c>
    </row>
    <row r="319" spans="1:9" ht="25.5">
      <c r="A319" s="67" t="s">
        <v>718</v>
      </c>
      <c r="B319" s="129" t="s">
        <v>716</v>
      </c>
      <c r="C319" s="128" t="s">
        <v>25</v>
      </c>
      <c r="D319" s="94" t="s">
        <v>719</v>
      </c>
      <c r="E319" s="81" t="s">
        <v>27</v>
      </c>
      <c r="F319" s="90">
        <v>5.4</v>
      </c>
      <c r="G319" s="47">
        <v>538.75</v>
      </c>
      <c r="H319" s="153">
        <f t="shared" si="26"/>
        <v>629.9239393375</v>
      </c>
      <c r="I319" s="52">
        <f t="shared" si="27"/>
        <v>3401.5892724225</v>
      </c>
    </row>
    <row r="320" spans="1:9" ht="12.75">
      <c r="A320" s="169" t="s">
        <v>720</v>
      </c>
      <c r="B320" s="170"/>
      <c r="C320" s="170"/>
      <c r="D320" s="170"/>
      <c r="E320" s="170"/>
      <c r="F320" s="170"/>
      <c r="G320" s="170"/>
      <c r="H320" s="154"/>
      <c r="I320" s="54">
        <f>SUM(I310:I319)</f>
        <v>31868.292657841142</v>
      </c>
    </row>
    <row r="321" spans="1:9" ht="12.75">
      <c r="A321" s="37" t="s">
        <v>721</v>
      </c>
      <c r="B321" s="38"/>
      <c r="C321" s="38"/>
      <c r="D321" s="39" t="s">
        <v>3</v>
      </c>
      <c r="E321" s="39"/>
      <c r="F321" s="40"/>
      <c r="G321" s="40"/>
      <c r="H321" s="151"/>
      <c r="I321" s="41">
        <f>SUM(I322)</f>
        <v>1571.7658687916921</v>
      </c>
    </row>
    <row r="322" spans="1:9" ht="12.75">
      <c r="A322" s="60" t="s">
        <v>722</v>
      </c>
      <c r="B322" s="130">
        <v>9537</v>
      </c>
      <c r="C322" s="130" t="s">
        <v>723</v>
      </c>
      <c r="D322" s="131" t="s">
        <v>724</v>
      </c>
      <c r="E322" s="89" t="s">
        <v>27</v>
      </c>
      <c r="F322" s="86">
        <v>1129.64</v>
      </c>
      <c r="G322" s="47">
        <v>1.19</v>
      </c>
      <c r="H322" s="153">
        <f>(G322*16.923237%)+G322</f>
        <v>1.3913865203</v>
      </c>
      <c r="I322" s="52">
        <f>F322*H322</f>
        <v>1571.7658687916921</v>
      </c>
    </row>
    <row r="323" spans="1:9" ht="12.75">
      <c r="A323" s="169" t="s">
        <v>725</v>
      </c>
      <c r="B323" s="170"/>
      <c r="C323" s="170"/>
      <c r="D323" s="170"/>
      <c r="E323" s="170"/>
      <c r="F323" s="170"/>
      <c r="G323" s="170"/>
      <c r="H323" s="154"/>
      <c r="I323" s="54">
        <f>SUM(I322)</f>
        <v>1571.7658687916921</v>
      </c>
    </row>
    <row r="324" spans="1:11" ht="13.5" thickBot="1">
      <c r="A324" s="172" t="s">
        <v>726</v>
      </c>
      <c r="B324" s="173"/>
      <c r="C324" s="173"/>
      <c r="D324" s="174"/>
      <c r="E324" s="174"/>
      <c r="F324" s="174"/>
      <c r="G324" s="174"/>
      <c r="H324" s="164"/>
      <c r="I324" s="165">
        <f>SUM(I321,I298,I309,I233,I225,I210,I184,I164,I135,I126,I112,I102,I99,I94,I64,I58,I45,I25)</f>
        <v>720648.0382239377</v>
      </c>
      <c r="J324" s="147"/>
      <c r="K324" s="147"/>
    </row>
    <row r="325" spans="1:10" ht="12.75">
      <c r="A325" s="35"/>
      <c r="B325" s="35"/>
      <c r="C325" s="35"/>
      <c r="D325" s="132"/>
      <c r="E325" s="35"/>
      <c r="F325" s="55"/>
      <c r="G325" s="55"/>
      <c r="H325" s="55"/>
      <c r="J325" s="147"/>
    </row>
    <row r="326" spans="7:9" ht="12.75">
      <c r="G326" s="148"/>
      <c r="H326" s="148"/>
      <c r="I326" s="147"/>
    </row>
    <row r="327" ht="12.75">
      <c r="I327" s="149"/>
    </row>
  </sheetData>
  <sheetProtection/>
  <mergeCells count="22">
    <mergeCell ref="A308:G308"/>
    <mergeCell ref="A320:G320"/>
    <mergeCell ref="A323:G323"/>
    <mergeCell ref="A324:G324"/>
    <mergeCell ref="A163:G163"/>
    <mergeCell ref="A183:G183"/>
    <mergeCell ref="A209:G209"/>
    <mergeCell ref="A224:G224"/>
    <mergeCell ref="A232:G232"/>
    <mergeCell ref="A297:G297"/>
    <mergeCell ref="A93:G93"/>
    <mergeCell ref="A98:G98"/>
    <mergeCell ref="A101:G101"/>
    <mergeCell ref="A111:G111"/>
    <mergeCell ref="A125:G125"/>
    <mergeCell ref="A134:G134"/>
    <mergeCell ref="A4:I4"/>
    <mergeCell ref="A18:G18"/>
    <mergeCell ref="A24:G24"/>
    <mergeCell ref="A44:G44"/>
    <mergeCell ref="A57:G57"/>
    <mergeCell ref="A63:G63"/>
  </mergeCells>
  <conditionalFormatting sqref="F320:H320 F323:H323 F209:H209 F57:H57 F18:H18 F299:F307 F148:F162 F271:F295 F254:F269">
    <cfRule type="cellIs" priority="17" dxfId="0" operator="equal" stopIfTrue="1">
      <formula>0</formula>
    </cfRule>
  </conditionalFormatting>
  <conditionalFormatting sqref="F163:H163">
    <cfRule type="cellIs" priority="16" dxfId="0" operator="equal" stopIfTrue="1">
      <formula>0</formula>
    </cfRule>
  </conditionalFormatting>
  <conditionalFormatting sqref="F211:F220">
    <cfRule type="cellIs" priority="15" dxfId="0" operator="equal" stopIfTrue="1">
      <formula>0</formula>
    </cfRule>
  </conditionalFormatting>
  <conditionalFormatting sqref="F7:H7">
    <cfRule type="cellIs" priority="14" dxfId="0" operator="equal" stopIfTrue="1">
      <formula>0</formula>
    </cfRule>
  </conditionalFormatting>
  <conditionalFormatting sqref="F183:H183">
    <cfRule type="cellIs" priority="13" dxfId="0" operator="equal" stopIfTrue="1">
      <formula>0</formula>
    </cfRule>
  </conditionalFormatting>
  <conditionalFormatting sqref="F224:H224">
    <cfRule type="cellIs" priority="12" dxfId="0" operator="equal" stopIfTrue="1">
      <formula>0</formula>
    </cfRule>
  </conditionalFormatting>
  <conditionalFormatting sqref="F308:G308">
    <cfRule type="cellIs" priority="9" dxfId="0" operator="equal" stopIfTrue="1">
      <formula>0</formula>
    </cfRule>
  </conditionalFormatting>
  <conditionalFormatting sqref="F24:H24">
    <cfRule type="cellIs" priority="11" dxfId="0" operator="equal" stopIfTrue="1">
      <formula>0</formula>
    </cfRule>
  </conditionalFormatting>
  <conditionalFormatting sqref="F44:H44">
    <cfRule type="cellIs" priority="10" dxfId="0" operator="equal" stopIfTrue="1">
      <formula>0</formula>
    </cfRule>
  </conditionalFormatting>
  <conditionalFormatting sqref="F232:H232">
    <cfRule type="cellIs" priority="8" dxfId="0" operator="equal" stopIfTrue="1">
      <formula>0</formula>
    </cfRule>
  </conditionalFormatting>
  <conditionalFormatting sqref="F221">
    <cfRule type="cellIs" priority="7" dxfId="0" operator="equal" stopIfTrue="1">
      <formula>0</formula>
    </cfRule>
  </conditionalFormatting>
  <conditionalFormatting sqref="F222">
    <cfRule type="cellIs" priority="6" dxfId="0" operator="equal" stopIfTrue="1">
      <formula>0</formula>
    </cfRule>
  </conditionalFormatting>
  <conditionalFormatting sqref="F223">
    <cfRule type="cellIs" priority="5" dxfId="0" operator="equal" stopIfTrue="1">
      <formula>0</formula>
    </cfRule>
  </conditionalFormatting>
  <conditionalFormatting sqref="F228:F231">
    <cfRule type="cellIs" priority="2" dxfId="0" operator="equal" stopIfTrue="1">
      <formula>0</formula>
    </cfRule>
  </conditionalFormatting>
  <conditionalFormatting sqref="F226">
    <cfRule type="cellIs" priority="4" dxfId="0" operator="equal" stopIfTrue="1">
      <formula>0</formula>
    </cfRule>
  </conditionalFormatting>
  <conditionalFormatting sqref="F227"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5" footer="0.492125985"/>
  <pageSetup orientation="portrait" paperSize="9" r:id="rId1"/>
  <ignoredErrors>
    <ignoredError sqref="I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BATATA</dc:creator>
  <cp:keywords/>
  <dc:description/>
  <cp:lastModifiedBy>bruno.zorzin</cp:lastModifiedBy>
  <dcterms:created xsi:type="dcterms:W3CDTF">2018-04-17T17:34:51Z</dcterms:created>
  <dcterms:modified xsi:type="dcterms:W3CDTF">2019-09-10T16:52:55Z</dcterms:modified>
  <cp:category/>
  <cp:version/>
  <cp:contentType/>
  <cp:contentStatus/>
</cp:coreProperties>
</file>