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0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<sst xmlns="http://schemas.openxmlformats.org/spreadsheetml/2006/main" count="236" uniqueCount="188">
  <si>
    <t>PLANILHA ORÇAMENTARIA</t>
  </si>
  <si>
    <t>ITEM</t>
  </si>
  <si>
    <t>DESCRIÇÃO DO ITEM</t>
  </si>
  <si>
    <t>UNID</t>
  </si>
  <si>
    <t>QUANT</t>
  </si>
  <si>
    <t>PREÇO UNIT</t>
  </si>
  <si>
    <t>VALOR TOTAL</t>
  </si>
  <si>
    <t>(%)</t>
  </si>
  <si>
    <t>SERVIÇOS PRELIMINARES</t>
  </si>
  <si>
    <t>1.1</t>
  </si>
  <si>
    <t>SERVIÇOS PROVISÓRIOS</t>
  </si>
  <si>
    <t>1.1.1</t>
  </si>
  <si>
    <t>Barracão para escritório de obra porte pequeno 6,00 m2</t>
  </si>
  <si>
    <t>un</t>
  </si>
  <si>
    <t>1.1.2</t>
  </si>
  <si>
    <t>m2</t>
  </si>
  <si>
    <t>Placa de obra em chapa zincada, 2,5x2 m instalada</t>
  </si>
  <si>
    <t>1.1.4</t>
  </si>
  <si>
    <t>Locação de construção de edificação com gabarito de madeira</t>
  </si>
  <si>
    <t>MOVIMENTO DE TERRAS</t>
  </si>
  <si>
    <t>2.1</t>
  </si>
  <si>
    <t>MANUAL</t>
  </si>
  <si>
    <t>2.1.1</t>
  </si>
  <si>
    <t>Escavação manual, para baldrames e sapatas,  em material de 1ª categoria, profundidade até 1,50m</t>
  </si>
  <si>
    <t>m3</t>
  </si>
  <si>
    <t>2.1.2</t>
  </si>
  <si>
    <t>Apiloamento manual de fundo de vala</t>
  </si>
  <si>
    <t>2.1.3</t>
  </si>
  <si>
    <t>Aterro interno com apiloamento com transporte em carrinho de mão</t>
  </si>
  <si>
    <t>INFRA-ESTRUTURA</t>
  </si>
  <si>
    <t>3.1</t>
  </si>
  <si>
    <t>ESTACAS</t>
  </si>
  <si>
    <t>3.1.1</t>
  </si>
  <si>
    <t>Estaca a trado (broca) diametro = 25 cm, em concreto moldado in loco, 15 mpa sem armação,</t>
  </si>
  <si>
    <t>m</t>
  </si>
  <si>
    <t>3.1.2</t>
  </si>
  <si>
    <t>Corte e dobra de açi CA-60, diam= 5,00 mm, utilizado em estribo continuo helicoidal</t>
  </si>
  <si>
    <t>Kg</t>
  </si>
  <si>
    <t>3.1.3</t>
  </si>
  <si>
    <t>3.2</t>
  </si>
  <si>
    <t>BALDRAME</t>
  </si>
  <si>
    <t>3.2.1</t>
  </si>
  <si>
    <t>Concreto armado - para vigas baldrame (fck=25MPa),inclusive preparo, lançamento, adensamento e cura. Inclusive forma para reutilização 2x, conforme projeto</t>
  </si>
  <si>
    <t>SUPRA-ESTRUTURA</t>
  </si>
  <si>
    <t>4.1</t>
  </si>
  <si>
    <t>CONCRETO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</si>
  <si>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</si>
  <si>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</si>
  <si>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</si>
  <si>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vigas, com formas planas em compensado resinado 12mm (05 usos)</t>
  </si>
  <si>
    <t>4.1.3</t>
  </si>
  <si>
    <t>5.1</t>
  </si>
  <si>
    <t>5.1.1</t>
  </si>
  <si>
    <t>5.2</t>
  </si>
  <si>
    <t>5.2.1</t>
  </si>
  <si>
    <t>5.2.2</t>
  </si>
  <si>
    <t>5.3</t>
  </si>
  <si>
    <t>5.3.1</t>
  </si>
  <si>
    <t>5.5</t>
  </si>
  <si>
    <t>5.5.1</t>
  </si>
  <si>
    <t>5.6</t>
  </si>
  <si>
    <t>5.6.1</t>
  </si>
  <si>
    <t>5.7</t>
  </si>
  <si>
    <t>5.7.1</t>
  </si>
  <si>
    <t>5.8</t>
  </si>
  <si>
    <t>5.8.1</t>
  </si>
  <si>
    <t>5.8.2</t>
  </si>
  <si>
    <t>6.1</t>
  </si>
  <si>
    <t>ELETRODUTO DE PVC RÍGIDO</t>
  </si>
  <si>
    <t>6.1.1</t>
  </si>
  <si>
    <t>Eletroduto de pvc rígido roscável, diâm = 25mm (3/4")</t>
  </si>
  <si>
    <t>6.1.2</t>
  </si>
  <si>
    <t>FIOS E CABOS</t>
  </si>
  <si>
    <t xml:space="preserve">Fio isolado em pvc seção 1,5mm2 - 750v / 70ºc </t>
  </si>
  <si>
    <t>Fio isolado em pvc seção   2,5mm2 - 750v / 70°c</t>
  </si>
  <si>
    <t>INTERRUPTOR</t>
  </si>
  <si>
    <t>Interruptor 02 seções simples</t>
  </si>
  <si>
    <t>TOMADAS ELÉTRICAS DE EMBUTIR</t>
  </si>
  <si>
    <t>Tomada de embutir para uso geral, 2p+t</t>
  </si>
  <si>
    <t>CAIXA DE EMBUTIR DE PVC</t>
  </si>
  <si>
    <t>Fornecimento e assentamento de caixa pvc 4" x 4"</t>
  </si>
  <si>
    <t>Fornecimento e assentamento de caixa octogonal de pvc 4" x 4"</t>
  </si>
  <si>
    <t>QUADRO DE DISTRIBUIÇÂO - 127 / 220 VOLTs</t>
  </si>
  <si>
    <t>Disjuntor monopolar 10A</t>
  </si>
  <si>
    <t>LUMINÁRIAS</t>
  </si>
  <si>
    <t>Luminária LED de embutir aberta 2 x 18 w, completa</t>
  </si>
  <si>
    <t>Luminária LED de embutir aberta 2 x 18 w, arandela</t>
  </si>
  <si>
    <t>PAREDES E PAÍNES</t>
  </si>
  <si>
    <t>ALVENARIA</t>
  </si>
  <si>
    <t>7.1.1</t>
  </si>
  <si>
    <t>Alvenaria de bloco cerâmico (9x19x25 cm), e = 0.09 m, com argamassa traço - 1:2:8 (cimento / cal / areia)</t>
  </si>
  <si>
    <t>Vergas e contra-vergas em concreto armado fck=15 mpa, seção 9x12cm</t>
  </si>
  <si>
    <t>IMPERMEABILIZAÇÕES</t>
  </si>
  <si>
    <t>8.1</t>
  </si>
  <si>
    <t>Impermeabilização de baldrame com emulsão asfáltica</t>
  </si>
  <si>
    <t>ESQUADRIAS</t>
  </si>
  <si>
    <t>MADEIRA</t>
  </si>
  <si>
    <t xml:space="preserve">Porta em madeira de lei completa (c/ alizar e batentes), lisa, semi-ôca, 0.80 x 2.10 m, exclusive ferragens </t>
  </si>
  <si>
    <t>9.3.1</t>
  </si>
  <si>
    <t>9.3.2</t>
  </si>
  <si>
    <t>FERRAGENS PARA ESQUADRIAS DE MADEIRA</t>
  </si>
  <si>
    <t>Fechadura, maçaneta/espelho, acabamento cromado brilhante</t>
  </si>
  <si>
    <t>Dobradiça de latão ou aço, acabamento cromado brilhante, tipo média, 3 x 2 1/2" com anéis, com parafusos</t>
  </si>
  <si>
    <t>COBERTURA</t>
  </si>
  <si>
    <t>10.1</t>
  </si>
  <si>
    <t>TELHAS E ESTRUTURA EM MADEIRA</t>
  </si>
  <si>
    <t>Telhado em telha cerâmica capa canal, tipo plan</t>
  </si>
  <si>
    <t>10.1.2</t>
  </si>
  <si>
    <t>Cumeeira para telha cerâmica, inclusive emassamento</t>
  </si>
  <si>
    <t>10.1.3</t>
  </si>
  <si>
    <t xml:space="preserve">Estrutura para telha de cerâmica, em madeira de lei, tesouras e tramas </t>
  </si>
  <si>
    <t>REVESTIMENTO</t>
  </si>
  <si>
    <t>MASSA</t>
  </si>
  <si>
    <t>11.1.1</t>
  </si>
  <si>
    <t>Chapisco em  parede com argamassa traço - 1:3 (cimento / areia)</t>
  </si>
  <si>
    <t>11.1.2</t>
  </si>
  <si>
    <t>Chapisco em  teto com argamassa traço - 1:3 (cimento / areia)</t>
  </si>
  <si>
    <t>11.1.3</t>
  </si>
  <si>
    <t>Reboco paulista para parede, com argamassa traço - 1:2:6 (cimento / cal / areia), espessura 2,5 cm</t>
  </si>
  <si>
    <t>11.1.4</t>
  </si>
  <si>
    <t>Emboço de parede, com argamassa traço - 1:2:9 (cimento / cal / areia), espessura 1,5 cm</t>
  </si>
  <si>
    <t>11.1.5</t>
  </si>
  <si>
    <t>Reboco paulista para teto, com argamassa traço - 1:2:6 (cimento / cal / areia), espessura 1,5 cm, massa única</t>
  </si>
  <si>
    <t>ACABAMENTO</t>
  </si>
  <si>
    <t>12.1</t>
  </si>
  <si>
    <t>PAVIMENTAÇÃO</t>
  </si>
  <si>
    <t>13.1</t>
  </si>
  <si>
    <t>13.1.1</t>
  </si>
  <si>
    <t>Lastro de concreto magro para contrapiso esp=5 cm</t>
  </si>
  <si>
    <t>13.1.2</t>
  </si>
  <si>
    <t>Contra piso em argamassa traço 1:4 (cimento e areia) preparo mecânico</t>
  </si>
  <si>
    <t>Revestimento cerâmico para piso com placas tipo esmaltada extra dimensões de 35x35 cm</t>
  </si>
  <si>
    <t>13.2</t>
  </si>
  <si>
    <t>13.2.1</t>
  </si>
  <si>
    <t>PINTURAS</t>
  </si>
  <si>
    <t>ACRÍLICA</t>
  </si>
  <si>
    <t>14.1.1</t>
  </si>
  <si>
    <t>Pintura interna sobre paredes e tetos, com lixamento, aplicação de 01 demão de selador acrílico, 02 demãos de massa acrílica e 02 demãos de tinta acrílica</t>
  </si>
  <si>
    <t>Pintura externa sobre paredes, com lixamento, aplicação de 01 demão de selador acrílico, 02 demãos de massa acrílica e 02 demãos de tinta acrílica</t>
  </si>
  <si>
    <t>ESMALTE</t>
  </si>
  <si>
    <t>Pintura de acabamento, sobre madeira, com lixamento, aplicação de 02 demãos de esmalte, inclusive emassamento</t>
  </si>
  <si>
    <t>LIMPEZA DA OBRA</t>
  </si>
  <si>
    <t>LIMPEZA</t>
  </si>
  <si>
    <t>Limpeza geral</t>
  </si>
  <si>
    <t>TOTAL DO ORÇAMENTO</t>
  </si>
  <si>
    <t>%MATERIAL</t>
  </si>
  <si>
    <t>VALOR MATERIAL</t>
  </si>
  <si>
    <t>COMPOSIÇÃO DO SERVIÇO (REFERENCIA-SINAPI 05/2021</t>
  </si>
  <si>
    <t>% INSUMOS ATUALIZADO</t>
  </si>
  <si>
    <t xml:space="preserve">% DA MÃO DE OBRA  </t>
  </si>
  <si>
    <t>BDI =</t>
  </si>
  <si>
    <t>CODIGO DA SINAPI</t>
  </si>
  <si>
    <t>ENGº CIVIL CREA 21.696/D PR.</t>
  </si>
  <si>
    <t>PREFEITURA MUNICIPAL DE NOVA FÁTIMA/PR.</t>
  </si>
  <si>
    <t>JANELAS/VIDRO/ PEITORIS</t>
  </si>
  <si>
    <t>Janelas em aço  de abrir  1 folha (J1), inclusive ferragens.</t>
  </si>
  <si>
    <t>Vidro liso 4 mm, assentado com massa</t>
  </si>
  <si>
    <t xml:space="preserve">BDI </t>
  </si>
  <si>
    <t xml:space="preserve">VALOR DA MÃO DE OBRA </t>
  </si>
  <si>
    <t>CALÇADA ENTORNO DA OBRA</t>
  </si>
  <si>
    <t>Piso cimentado alisado espessura 7 cm em concreto fck 18 mpa largura 1,50 m</t>
  </si>
  <si>
    <t>Rodapé cerâmico espessura 7 cm, assentado com argamassa cimento e cola</t>
  </si>
  <si>
    <t>Pintura de acabamento, sobre parede, com lixamento, aplicação de 02 demãos de esmalte, inclusive emassamento barrado interno 1,20 m de altura</t>
  </si>
  <si>
    <t>Laje pré-moldada  para forro (fck=25MPa), inclusive capeamento, concretagem e escoramento</t>
  </si>
  <si>
    <t>7.0</t>
  </si>
  <si>
    <t>8.0</t>
  </si>
  <si>
    <t>8.1.1</t>
  </si>
  <si>
    <t>8.2</t>
  </si>
  <si>
    <t>8.2.1</t>
  </si>
  <si>
    <t>8.2.2</t>
  </si>
  <si>
    <t>8.3</t>
  </si>
  <si>
    <t>10.1.1.</t>
  </si>
  <si>
    <t>11.1.</t>
  </si>
  <si>
    <t>11.1.6</t>
  </si>
  <si>
    <t>12.1.3</t>
  </si>
  <si>
    <t>12.1.4</t>
  </si>
  <si>
    <t>12.1.5</t>
  </si>
  <si>
    <t>12.2</t>
  </si>
  <si>
    <t>12.2.1</t>
  </si>
  <si>
    <t>13.2.2</t>
  </si>
  <si>
    <r>
      <t>1</t>
    </r>
    <r>
      <rPr>
        <b/>
        <sz val="10"/>
        <rFont val="Arial"/>
        <family val="2"/>
      </rPr>
      <t>4.1</t>
    </r>
  </si>
  <si>
    <t>Montagem de armadura longitudinal de estacas de seção circular diam= 8 mm</t>
  </si>
  <si>
    <t xml:space="preserve">INSTALAÇÕES ELÉTRICAS </t>
  </si>
  <si>
    <t>5.4.</t>
  </si>
  <si>
    <t xml:space="preserve">Obra : AMPLIAÇÃO DE 03 SALAS DE AULAS ESCOLA </t>
  </si>
  <si>
    <t>GERALDO GOMES MEDEIROS JUNIOR..</t>
  </si>
  <si>
    <t>MÃO  OBRA  35%</t>
  </si>
  <si>
    <t>MATERIAL 65%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</si>
</sst>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#.##000##"/>
    <numFmt numFmtId="171" formatCode="##.##000"/>
    <numFmt numFmtId="172" formatCode="_(* #,##0.00_);_(* \(#,##0.00\);_(* \-??_);_(@_)"/>
    <numFmt numFmtId="173" formatCode="_(* #,##0.00_);_(* \(#,##0.00\);_(* &quot;-&quot;??_);_(@_)"/>
    <numFmt numFmtId="174" formatCode="&quot;R$&quot;\ #,##0.00"/>
    <numFmt numFmtId="175" formatCode="[$-416]dddd\,\ d&quot; de &quot;mmmm&quot; de &quot;yyyy"/>
    <numFmt numFmtId="176" formatCode="0.000%"/>
    <numFmt numFmtId="177" formatCode="0.0%"/>
    <numFmt numFmtId="178" formatCode="0.0000%"/>
    <numFmt numFmtId="179" formatCode="0.00000%"/>
    <numFmt numFmtId="180" formatCode="0.000000%"/>
    <numFmt numFmtId="181" formatCode="0.0000000%"/>
    <numFmt numFmtId="182" formatCode="&quot;R$&quot;\ 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 wrapText="1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center"/>
    </xf>
    <xf numFmtId="170" fontId="0" fillId="33" borderId="0" xfId="0" applyNumberFormat="1" applyFont="1" applyFill="1" applyAlignment="1">
      <alignment horizontal="right"/>
    </xf>
    <xf numFmtId="171" fontId="0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171" fontId="0" fillId="33" borderId="0" xfId="0" applyNumberFormat="1" applyFont="1" applyFill="1" applyAlignment="1">
      <alignment horizontal="right"/>
    </xf>
    <xf numFmtId="14" fontId="1" fillId="33" borderId="0" xfId="0" applyNumberFormat="1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70" fontId="2" fillId="34" borderId="10" xfId="0" applyNumberFormat="1" applyFont="1" applyFill="1" applyBorder="1" applyAlignment="1">
      <alignment horizontal="center"/>
    </xf>
    <xf numFmtId="171" fontId="2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4" fontId="0" fillId="33" borderId="10" xfId="60" applyNumberFormat="1" applyFont="1" applyFill="1" applyBorder="1" applyAlignment="1" applyProtection="1">
      <alignment horizontal="right"/>
      <protection/>
    </xf>
    <xf numFmtId="4" fontId="2" fillId="33" borderId="10" xfId="60" applyNumberFormat="1" applyFont="1" applyFill="1" applyBorder="1" applyAlignment="1" applyProtection="1">
      <alignment horizontal="right"/>
      <protection/>
    </xf>
    <xf numFmtId="10" fontId="0" fillId="33" borderId="10" xfId="49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4" fontId="0" fillId="33" borderId="10" xfId="60" applyNumberFormat="1" applyFont="1" applyFill="1" applyBorder="1" applyAlignment="1" applyProtection="1">
      <alignment horizontal="right"/>
      <protection/>
    </xf>
    <xf numFmtId="4" fontId="0" fillId="33" borderId="10" xfId="60" applyNumberFormat="1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>
      <alignment horizontal="left" wrapText="1"/>
    </xf>
    <xf numFmtId="10" fontId="2" fillId="33" borderId="10" xfId="49" applyNumberFormat="1" applyFon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7" borderId="13" xfId="0" applyFont="1" applyFill="1" applyBorder="1" applyAlignment="1">
      <alignment/>
    </xf>
    <xf numFmtId="0" fontId="2" fillId="37" borderId="14" xfId="0" applyFont="1" applyFill="1" applyBorder="1" applyAlignment="1" applyProtection="1">
      <alignment vertical="center" wrapText="1"/>
      <protection/>
    </xf>
    <xf numFmtId="0" fontId="0" fillId="37" borderId="13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174" fontId="3" fillId="0" borderId="0" xfId="0" applyNumberFormat="1" applyFont="1" applyFill="1" applyBorder="1" applyAlignment="1" applyProtection="1">
      <alignment horizontal="center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vertical="center"/>
      <protection/>
    </xf>
    <xf numFmtId="174" fontId="0" fillId="0" borderId="18" xfId="6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NumberFormat="1" applyFont="1" applyFill="1" applyBorder="1" applyAlignment="1" applyProtection="1">
      <alignment horizontal="right" vertical="center"/>
      <protection locked="0"/>
    </xf>
    <xf numFmtId="2" fontId="0" fillId="0" borderId="19" xfId="60" applyNumberFormat="1" applyFont="1" applyFill="1" applyBorder="1" applyAlignment="1" applyProtection="1">
      <alignment horizontal="center" vertical="center"/>
      <protection locked="0"/>
    </xf>
    <xf numFmtId="4" fontId="2" fillId="37" borderId="13" xfId="0" applyNumberFormat="1" applyFont="1" applyFill="1" applyBorder="1" applyAlignment="1" applyProtection="1">
      <alignment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 wrapText="1"/>
      <protection/>
    </xf>
    <xf numFmtId="10" fontId="0" fillId="0" borderId="20" xfId="0" applyNumberFormat="1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ont="1" applyBorder="1" applyAlignment="1">
      <alignment horizontal="center" vertical="center"/>
    </xf>
    <xf numFmtId="0" fontId="2" fillId="0" borderId="14" xfId="60" applyNumberFormat="1" applyFont="1" applyFill="1" applyBorder="1" applyAlignment="1" applyProtection="1">
      <alignment horizontal="center" vertical="center" wrapText="1"/>
      <protection locked="0"/>
    </xf>
    <xf numFmtId="10" fontId="2" fillId="0" borderId="20" xfId="0" applyNumberFormat="1" applyFont="1" applyFill="1" applyBorder="1" applyAlignment="1" applyProtection="1">
      <alignment vertical="center" wrapText="1"/>
      <protection/>
    </xf>
    <xf numFmtId="174" fontId="0" fillId="0" borderId="22" xfId="0" applyNumberFormat="1" applyFont="1" applyFill="1" applyBorder="1" applyAlignment="1" applyProtection="1">
      <alignment horizontal="center" vertical="center" wrapText="1"/>
      <protection/>
    </xf>
    <xf numFmtId="174" fontId="0" fillId="0" borderId="23" xfId="60" applyNumberFormat="1" applyFont="1" applyFill="1" applyBorder="1" applyAlignment="1" applyProtection="1">
      <alignment horizontal="center" vertical="center" wrapText="1"/>
      <protection/>
    </xf>
    <xf numFmtId="174" fontId="0" fillId="0" borderId="15" xfId="60" applyNumberFormat="1" applyFont="1" applyFill="1" applyBorder="1" applyAlignment="1" applyProtection="1">
      <alignment horizontal="center" vertical="center" wrapText="1"/>
      <protection/>
    </xf>
    <xf numFmtId="174" fontId="0" fillId="0" borderId="15" xfId="0" applyNumberFormat="1" applyFont="1" applyFill="1" applyBorder="1" applyAlignment="1" applyProtection="1">
      <alignment horizontal="center" vertical="center" wrapText="1"/>
      <protection/>
    </xf>
    <xf numFmtId="10" fontId="0" fillId="0" borderId="24" xfId="0" applyNumberFormat="1" applyFont="1" applyFill="1" applyBorder="1" applyAlignment="1" applyProtection="1">
      <alignment horizontal="center" vertical="center"/>
      <protection/>
    </xf>
    <xf numFmtId="10" fontId="0" fillId="0" borderId="25" xfId="0" applyNumberFormat="1" applyFont="1" applyFill="1" applyBorder="1" applyAlignment="1" applyProtection="1">
      <alignment horizontal="center" vertical="center"/>
      <protection/>
    </xf>
    <xf numFmtId="10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6" xfId="60" applyNumberFormat="1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>
      <alignment/>
    </xf>
    <xf numFmtId="10" fontId="0" fillId="0" borderId="28" xfId="0" applyNumberFormat="1" applyFont="1" applyFill="1" applyBorder="1" applyAlignment="1" applyProtection="1">
      <alignment horizontal="center" vertical="center"/>
      <protection/>
    </xf>
    <xf numFmtId="174" fontId="0" fillId="0" borderId="29" xfId="60" applyNumberFormat="1" applyFont="1" applyFill="1" applyBorder="1" applyAlignment="1" applyProtection="1">
      <alignment horizontal="center" vertical="center" wrapText="1"/>
      <protection/>
    </xf>
    <xf numFmtId="10" fontId="0" fillId="0" borderId="20" xfId="0" applyNumberFormat="1" applyFont="1" applyFill="1" applyBorder="1" applyAlignment="1" applyProtection="1">
      <alignment horizontal="center" vertical="center"/>
      <protection/>
    </xf>
    <xf numFmtId="174" fontId="0" fillId="0" borderId="30" xfId="60" applyNumberFormat="1" applyFont="1" applyFill="1" applyBorder="1" applyAlignment="1" applyProtection="1">
      <alignment horizontal="center" vertical="center" wrapText="1"/>
      <protection/>
    </xf>
    <xf numFmtId="2" fontId="0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0" fontId="0" fillId="0" borderId="35" xfId="0" applyNumberFormat="1" applyFont="1" applyFill="1" applyBorder="1" applyAlignment="1" applyProtection="1">
      <alignment horizontal="center" vertical="center" wrapText="1"/>
      <protection/>
    </xf>
    <xf numFmtId="10" fontId="0" fillId="0" borderId="36" xfId="0" applyNumberFormat="1" applyFont="1" applyFill="1" applyBorder="1" applyAlignment="1" applyProtection="1">
      <alignment horizontal="center" vertical="center" wrapText="1"/>
      <protection/>
    </xf>
    <xf numFmtId="10" fontId="0" fillId="0" borderId="37" xfId="0" applyNumberFormat="1" applyFont="1" applyFill="1" applyBorder="1" applyAlignment="1" applyProtection="1">
      <alignment horizontal="center" vertical="center" wrapText="1"/>
      <protection/>
    </xf>
    <xf numFmtId="174" fontId="0" fillId="0" borderId="35" xfId="0" applyNumberFormat="1" applyFont="1" applyFill="1" applyBorder="1" applyAlignment="1" applyProtection="1">
      <alignment horizontal="center" vertical="center" wrapText="1"/>
      <protection/>
    </xf>
    <xf numFmtId="174" fontId="0" fillId="0" borderId="36" xfId="0" applyNumberFormat="1" applyFont="1" applyFill="1" applyBorder="1" applyAlignment="1" applyProtection="1">
      <alignment horizontal="center" vertical="center" wrapText="1"/>
      <protection/>
    </xf>
    <xf numFmtId="174" fontId="0" fillId="0" borderId="37" xfId="0" applyNumberFormat="1" applyFont="1" applyFill="1" applyBorder="1" applyAlignment="1" applyProtection="1">
      <alignment horizontal="center" vertical="center" wrapText="1"/>
      <protection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NumberFormat="1" applyFont="1" applyBorder="1" applyAlignment="1">
      <alignment horizontal="center" vertical="center"/>
    </xf>
    <xf numFmtId="181" fontId="0" fillId="0" borderId="37" xfId="0" applyNumberFormat="1" applyFont="1" applyFill="1" applyBorder="1" applyAlignment="1" applyProtection="1">
      <alignment horizontal="center" vertical="center" wrapText="1"/>
      <protection/>
    </xf>
    <xf numFmtId="174" fontId="0" fillId="0" borderId="31" xfId="0" applyNumberFormat="1" applyFont="1" applyBorder="1" applyAlignment="1">
      <alignment horizontal="center"/>
    </xf>
    <xf numFmtId="174" fontId="0" fillId="0" borderId="21" xfId="0" applyNumberFormat="1" applyFont="1" applyFill="1" applyBorder="1" applyAlignment="1">
      <alignment/>
    </xf>
    <xf numFmtId="174" fontId="0" fillId="0" borderId="38" xfId="0" applyNumberFormat="1" applyFont="1" applyFill="1" applyBorder="1" applyAlignment="1">
      <alignment/>
    </xf>
    <xf numFmtId="2" fontId="0" fillId="0" borderId="26" xfId="60" applyNumberFormat="1" applyFont="1" applyFill="1" applyBorder="1" applyAlignment="1" applyProtection="1">
      <alignment horizontal="left" vertical="top" wrapText="1"/>
      <protection locked="0"/>
    </xf>
    <xf numFmtId="0" fontId="0" fillId="33" borderId="38" xfId="0" applyNumberFormat="1" applyFont="1" applyFill="1" applyBorder="1" applyAlignment="1">
      <alignment horizontal="center" vertical="center"/>
    </xf>
    <xf numFmtId="169" fontId="0" fillId="0" borderId="39" xfId="0" applyNumberFormat="1" applyFont="1" applyFill="1" applyBorder="1" applyAlignment="1">
      <alignment/>
    </xf>
    <xf numFmtId="174" fontId="0" fillId="0" borderId="38" xfId="0" applyNumberFormat="1" applyFont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4" fontId="0" fillId="0" borderId="39" xfId="0" applyNumberFormat="1" applyFont="1" applyBorder="1" applyAlignment="1">
      <alignment horizontal="center"/>
    </xf>
    <xf numFmtId="174" fontId="0" fillId="0" borderId="38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39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0" fontId="2" fillId="36" borderId="40" xfId="0" applyNumberFormat="1" applyFont="1" applyFill="1" applyBorder="1" applyAlignment="1" applyProtection="1">
      <alignment horizontal="left" vertical="center" wrapText="1"/>
      <protection/>
    </xf>
    <xf numFmtId="10" fontId="2" fillId="36" borderId="11" xfId="0" applyNumberFormat="1" applyFont="1" applyFill="1" applyBorder="1" applyAlignment="1" applyProtection="1">
      <alignment horizontal="left" vertical="center" wrapText="1"/>
      <protection/>
    </xf>
    <xf numFmtId="10" fontId="2" fillId="36" borderId="40" xfId="0" applyNumberFormat="1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>
      <alignment/>
    </xf>
    <xf numFmtId="174" fontId="0" fillId="0" borderId="38" xfId="0" applyNumberFormat="1" applyFont="1" applyFill="1" applyBorder="1" applyAlignment="1">
      <alignment vertical="center"/>
    </xf>
    <xf numFmtId="10" fontId="2" fillId="36" borderId="27" xfId="0" applyNumberFormat="1" applyFont="1" applyFill="1" applyBorder="1" applyAlignment="1" applyProtection="1">
      <alignment vertical="center" wrapText="1"/>
      <protection/>
    </xf>
    <xf numFmtId="10" fontId="2" fillId="36" borderId="11" xfId="0" applyNumberFormat="1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>
      <alignment/>
    </xf>
    <xf numFmtId="10" fontId="0" fillId="36" borderId="24" xfId="0" applyNumberFormat="1" applyFont="1" applyFill="1" applyBorder="1" applyAlignment="1" applyProtection="1">
      <alignment horizontal="center" vertical="center"/>
      <protection/>
    </xf>
    <xf numFmtId="174" fontId="0" fillId="36" borderId="15" xfId="60" applyNumberFormat="1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>
      <alignment/>
    </xf>
    <xf numFmtId="10" fontId="0" fillId="36" borderId="28" xfId="0" applyNumberFormat="1" applyFont="1" applyFill="1" applyBorder="1" applyAlignment="1" applyProtection="1">
      <alignment horizontal="center" vertical="center"/>
      <protection/>
    </xf>
    <xf numFmtId="174" fontId="0" fillId="36" borderId="29" xfId="60" applyNumberFormat="1" applyFont="1" applyFill="1" applyBorder="1" applyAlignment="1" applyProtection="1">
      <alignment horizontal="center" vertical="center" wrapText="1"/>
      <protection/>
    </xf>
    <xf numFmtId="0" fontId="0" fillId="36" borderId="38" xfId="0" applyNumberFormat="1" applyFont="1" applyFill="1" applyBorder="1" applyAlignment="1">
      <alignment horizontal="center" vertical="center"/>
    </xf>
    <xf numFmtId="2" fontId="0" fillId="33" borderId="26" xfId="60" applyNumberFormat="1" applyFont="1" applyFill="1" applyBorder="1" applyAlignment="1" applyProtection="1">
      <alignment horizontal="center" vertical="center"/>
      <protection locked="0"/>
    </xf>
    <xf numFmtId="2" fontId="41" fillId="33" borderId="26" xfId="6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left" wrapText="1"/>
    </xf>
    <xf numFmtId="10" fontId="2" fillId="0" borderId="40" xfId="0" applyNumberFormat="1" applyFont="1" applyFill="1" applyBorder="1" applyAlignment="1" applyProtection="1">
      <alignment horizontal="left" vertical="center" wrapText="1"/>
      <protection/>
    </xf>
    <xf numFmtId="10" fontId="2" fillId="0" borderId="11" xfId="0" applyNumberFormat="1" applyFont="1" applyFill="1" applyBorder="1" applyAlignment="1" applyProtection="1">
      <alignment horizontal="left" vertical="center" wrapText="1"/>
      <protection/>
    </xf>
    <xf numFmtId="10" fontId="2" fillId="36" borderId="40" xfId="0" applyNumberFormat="1" applyFont="1" applyFill="1" applyBorder="1" applyAlignment="1" applyProtection="1">
      <alignment horizontal="left" vertical="center" wrapText="1"/>
      <protection/>
    </xf>
    <xf numFmtId="10" fontId="2" fillId="36" borderId="11" xfId="0" applyNumberFormat="1" applyFont="1" applyFill="1" applyBorder="1" applyAlignment="1" applyProtection="1">
      <alignment horizontal="left" vertical="center" wrapText="1"/>
      <protection/>
    </xf>
    <xf numFmtId="10" fontId="2" fillId="36" borderId="41" xfId="0" applyNumberFormat="1" applyFont="1" applyFill="1" applyBorder="1" applyAlignment="1" applyProtection="1">
      <alignment horizontal="left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right"/>
    </xf>
    <xf numFmtId="170" fontId="0" fillId="0" borderId="46" xfId="0" applyNumberFormat="1" applyFont="1" applyFill="1" applyBorder="1" applyAlignment="1">
      <alignment horizontal="right"/>
    </xf>
    <xf numFmtId="170" fontId="0" fillId="0" borderId="20" xfId="0" applyNumberFormat="1" applyFont="1" applyFill="1" applyBorder="1" applyAlignment="1">
      <alignment horizontal="right"/>
    </xf>
    <xf numFmtId="171" fontId="2" fillId="0" borderId="47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zoomScale="90" zoomScaleNormal="90" zoomScaleSheetLayoutView="90" zoomScalePageLayoutView="0" workbookViewId="0" topLeftCell="A1">
      <selection activeCell="H93" sqref="H93"/>
    </sheetView>
  </sheetViews>
  <sheetFormatPr defaultColWidth="9.140625" defaultRowHeight="12.75"/>
  <cols>
    <col min="1" max="1" width="12.00390625" style="1" customWidth="1"/>
    <col min="2" max="2" width="71.28125" style="2" customWidth="1"/>
    <col min="3" max="3" width="6.7109375" style="3" customWidth="1"/>
    <col min="4" max="4" width="10.7109375" style="4" customWidth="1"/>
    <col min="5" max="6" width="16.7109375" style="5" customWidth="1"/>
    <col min="7" max="7" width="8.7109375" style="5" customWidth="1"/>
    <col min="8" max="8" width="15.00390625" style="6" customWidth="1"/>
    <col min="9" max="9" width="0.42578125" style="6" customWidth="1"/>
    <col min="10" max="10" width="9.00390625" style="6" customWidth="1"/>
    <col min="11" max="11" width="22.57421875" style="6" customWidth="1"/>
    <col min="12" max="12" width="18.57421875" style="6" customWidth="1"/>
    <col min="13" max="13" width="12.57421875" style="6" customWidth="1"/>
    <col min="14" max="14" width="16.28125" style="6" customWidth="1"/>
    <col min="15" max="15" width="3.8515625" style="6" customWidth="1"/>
    <col min="16" max="16" width="14.140625" style="6" customWidth="1"/>
    <col min="17" max="17" width="14.57421875" style="6" customWidth="1"/>
    <col min="18" max="18" width="3.421875" style="6" customWidth="1"/>
    <col min="19" max="19" width="20.57421875" style="6" customWidth="1"/>
    <col min="20" max="16384" width="9.140625" style="6" customWidth="1"/>
  </cols>
  <sheetData>
    <row r="1" spans="1:19" ht="33" customHeight="1">
      <c r="A1" s="10"/>
      <c r="B1" s="11" t="s">
        <v>153</v>
      </c>
      <c r="C1" s="12"/>
      <c r="D1" s="13"/>
      <c r="E1" s="14"/>
      <c r="F1" s="14"/>
      <c r="G1" s="14"/>
      <c r="L1" s="37" t="s">
        <v>145</v>
      </c>
      <c r="M1" s="37" t="s">
        <v>146</v>
      </c>
      <c r="N1" s="37"/>
      <c r="O1" s="37"/>
      <c r="P1" s="37"/>
      <c r="Q1" s="37"/>
      <c r="R1" s="37"/>
      <c r="S1" s="38"/>
    </row>
    <row r="2" spans="1:19" ht="16.5" thickBot="1">
      <c r="A2" s="15"/>
      <c r="B2" s="16"/>
      <c r="C2" s="12"/>
      <c r="D2" s="13"/>
      <c r="E2" s="17"/>
      <c r="F2" s="14"/>
      <c r="G2" s="14"/>
      <c r="L2" s="37"/>
      <c r="M2" s="37"/>
      <c r="N2" s="37"/>
      <c r="O2" s="37"/>
      <c r="P2" s="48" t="s">
        <v>150</v>
      </c>
      <c r="Q2" s="49">
        <v>0.25</v>
      </c>
      <c r="R2" s="37"/>
      <c r="S2" s="50">
        <v>10.39</v>
      </c>
    </row>
    <row r="3" spans="1:19" ht="15.75" customHeight="1">
      <c r="A3" s="15"/>
      <c r="B3" s="16" t="s">
        <v>0</v>
      </c>
      <c r="C3" s="12"/>
      <c r="D3" s="13"/>
      <c r="E3" s="17"/>
      <c r="F3" s="14"/>
      <c r="G3" s="14"/>
      <c r="L3" s="134" t="s">
        <v>147</v>
      </c>
      <c r="M3" s="135"/>
      <c r="N3" s="135"/>
      <c r="O3" s="135"/>
      <c r="P3" s="135"/>
      <c r="Q3" s="135"/>
      <c r="R3" s="135"/>
      <c r="S3" s="51">
        <f>(S2*Q2)+S2</f>
        <v>12.9875</v>
      </c>
    </row>
    <row r="4" spans="1:19" ht="16.5" customHeight="1" thickBot="1">
      <c r="A4" s="15"/>
      <c r="B4" s="18">
        <v>44481</v>
      </c>
      <c r="C4" s="12"/>
      <c r="D4" s="13"/>
      <c r="E4" s="17"/>
      <c r="F4" s="14"/>
      <c r="G4" s="14"/>
      <c r="L4" s="136"/>
      <c r="M4" s="137"/>
      <c r="N4" s="137"/>
      <c r="O4" s="138"/>
      <c r="P4" s="138"/>
      <c r="Q4" s="138"/>
      <c r="R4" s="138"/>
      <c r="S4" s="42"/>
    </row>
    <row r="5" spans="1:19" ht="18" customHeight="1" thickBot="1">
      <c r="A5" s="15"/>
      <c r="B5" s="18"/>
      <c r="C5" s="12"/>
      <c r="D5" s="13"/>
      <c r="E5" s="17"/>
      <c r="F5" s="14"/>
      <c r="G5" s="14"/>
      <c r="L5" s="139"/>
      <c r="M5" s="140"/>
      <c r="N5" s="141"/>
      <c r="O5" s="45"/>
      <c r="P5" s="39"/>
      <c r="Q5" s="40"/>
      <c r="R5" s="56"/>
      <c r="S5" s="41"/>
    </row>
    <row r="6" spans="1:19" ht="37.5" customHeight="1" thickBot="1">
      <c r="A6" s="15"/>
      <c r="B6" s="15" t="s">
        <v>184</v>
      </c>
      <c r="C6" s="12"/>
      <c r="D6" s="13"/>
      <c r="E6" s="14"/>
      <c r="F6" s="14"/>
      <c r="G6" s="14"/>
      <c r="K6" s="64" t="s">
        <v>151</v>
      </c>
      <c r="L6" s="43" t="s">
        <v>148</v>
      </c>
      <c r="M6" s="43"/>
      <c r="N6" s="53" t="s">
        <v>157</v>
      </c>
      <c r="O6" s="46"/>
      <c r="P6" s="54" t="s">
        <v>149</v>
      </c>
      <c r="Q6" s="55" t="s">
        <v>158</v>
      </c>
      <c r="R6" s="47"/>
      <c r="S6" s="58"/>
    </row>
    <row r="7" spans="1:19" ht="19.5" customHeight="1" thickBot="1">
      <c r="A7" s="19" t="s">
        <v>1</v>
      </c>
      <c r="B7" s="20" t="s">
        <v>2</v>
      </c>
      <c r="C7" s="19" t="s">
        <v>3</v>
      </c>
      <c r="D7" s="21" t="s">
        <v>4</v>
      </c>
      <c r="E7" s="22" t="s">
        <v>5</v>
      </c>
      <c r="F7" s="22" t="s">
        <v>6</v>
      </c>
      <c r="G7" s="22" t="s">
        <v>7</v>
      </c>
      <c r="K7" s="79"/>
      <c r="L7" s="62"/>
      <c r="M7" s="66"/>
      <c r="N7" s="69"/>
      <c r="O7" s="47"/>
      <c r="P7" s="70"/>
      <c r="Q7" s="68"/>
      <c r="R7" s="60"/>
      <c r="S7" s="59"/>
    </row>
    <row r="8" spans="1:19" ht="19.5" customHeight="1" thickBot="1">
      <c r="A8" s="23">
        <v>1</v>
      </c>
      <c r="B8" s="23" t="s">
        <v>8</v>
      </c>
      <c r="C8" s="24"/>
      <c r="D8" s="25"/>
      <c r="E8" s="25"/>
      <c r="F8" s="26">
        <f>F9</f>
        <v>5275.673</v>
      </c>
      <c r="G8" s="27">
        <f aca="true" t="shared" si="0" ref="G8:G33">F8/$F$93</f>
        <v>0.030173383317882062</v>
      </c>
      <c r="J8" s="80">
        <f>A8</f>
        <v>1</v>
      </c>
      <c r="K8" s="125"/>
      <c r="L8" s="131" t="str">
        <f>B8</f>
        <v>SERVIÇOS PRELIMINARES</v>
      </c>
      <c r="M8" s="132"/>
      <c r="N8" s="132"/>
      <c r="O8" s="117"/>
      <c r="P8" s="118"/>
      <c r="Q8" s="118"/>
      <c r="R8" s="117"/>
      <c r="S8" s="65"/>
    </row>
    <row r="9" spans="1:19" ht="18" customHeight="1" thickBot="1">
      <c r="A9" s="23" t="s">
        <v>9</v>
      </c>
      <c r="B9" s="23" t="s">
        <v>10</v>
      </c>
      <c r="C9" s="24"/>
      <c r="D9" s="25"/>
      <c r="E9" s="25"/>
      <c r="F9" s="26">
        <f>SUM(F10:F12)</f>
        <v>5275.673</v>
      </c>
      <c r="G9" s="27">
        <f t="shared" si="0"/>
        <v>0.030173383317882062</v>
      </c>
      <c r="J9" s="81" t="str">
        <f aca="true" t="shared" si="1" ref="J9:J30">A9</f>
        <v>1.1</v>
      </c>
      <c r="K9" s="125"/>
      <c r="L9" s="131" t="str">
        <f>B9</f>
        <v>SERVIÇOS PROVISÓRIOS</v>
      </c>
      <c r="M9" s="132"/>
      <c r="N9" s="132"/>
      <c r="O9" s="117"/>
      <c r="P9" s="118"/>
      <c r="Q9" s="118"/>
      <c r="R9" s="117"/>
      <c r="S9" s="65"/>
    </row>
    <row r="10" spans="1:19" ht="13.5" thickBot="1">
      <c r="A10" s="28" t="s">
        <v>11</v>
      </c>
      <c r="B10" s="28" t="s">
        <v>12</v>
      </c>
      <c r="C10" s="29" t="s">
        <v>13</v>
      </c>
      <c r="D10" s="30">
        <v>1</v>
      </c>
      <c r="E10" s="30">
        <v>1800</v>
      </c>
      <c r="F10" s="30">
        <f>D10*E10</f>
        <v>1800</v>
      </c>
      <c r="G10" s="27">
        <f t="shared" si="0"/>
        <v>0.010294817357366105</v>
      </c>
      <c r="I10" s="6">
        <f aca="true" t="shared" si="2" ref="I10:I29">-E10*1.4</f>
        <v>-2520</v>
      </c>
      <c r="J10" s="81" t="str">
        <f t="shared" si="1"/>
        <v>1.1.1</v>
      </c>
      <c r="K10" s="96"/>
      <c r="L10" s="83"/>
      <c r="M10" s="89"/>
      <c r="N10" s="86">
        <f>(M10*$Q$2)+M10</f>
        <v>0</v>
      </c>
      <c r="O10" s="44"/>
      <c r="P10" s="71">
        <f aca="true" t="shared" si="3" ref="P10:P29">100%-L10</f>
        <v>1</v>
      </c>
      <c r="Q10" s="67">
        <f>P10*E10</f>
        <v>1800</v>
      </c>
      <c r="R10" s="44"/>
      <c r="S10" s="73"/>
    </row>
    <row r="11" spans="1:19" ht="13.5" thickBot="1">
      <c r="A11" s="28" t="s">
        <v>14</v>
      </c>
      <c r="B11" s="28" t="s">
        <v>16</v>
      </c>
      <c r="C11" s="29" t="s">
        <v>15</v>
      </c>
      <c r="D11" s="30">
        <v>5</v>
      </c>
      <c r="E11" s="30">
        <v>450</v>
      </c>
      <c r="F11" s="30">
        <f>D11*E11</f>
        <v>2250</v>
      </c>
      <c r="G11" s="27">
        <f t="shared" si="0"/>
        <v>0.012868521696707632</v>
      </c>
      <c r="I11" s="6">
        <f t="shared" si="2"/>
        <v>-630</v>
      </c>
      <c r="J11" s="81" t="str">
        <f t="shared" si="1"/>
        <v>1.1.2</v>
      </c>
      <c r="K11" s="96"/>
      <c r="L11" s="84"/>
      <c r="M11" s="90"/>
      <c r="N11" s="87">
        <f>(M11*$Q$2)+M11</f>
        <v>0</v>
      </c>
      <c r="O11" s="44"/>
      <c r="P11" s="72">
        <v>0.25</v>
      </c>
      <c r="Q11" s="57">
        <f>P11*E11</f>
        <v>112.5</v>
      </c>
      <c r="R11" s="44"/>
      <c r="S11" s="73"/>
    </row>
    <row r="12" spans="1:19" ht="13.5" thickBot="1">
      <c r="A12" s="28" t="s">
        <v>17</v>
      </c>
      <c r="B12" s="28" t="s">
        <v>18</v>
      </c>
      <c r="C12" s="29" t="s">
        <v>15</v>
      </c>
      <c r="D12" s="30">
        <v>200.93</v>
      </c>
      <c r="E12" s="30">
        <v>6.1</v>
      </c>
      <c r="F12" s="30">
        <f>D12*E12</f>
        <v>1225.673</v>
      </c>
      <c r="G12" s="27">
        <f t="shared" si="0"/>
        <v>0.007010044263808326</v>
      </c>
      <c r="I12" s="6">
        <f t="shared" si="2"/>
        <v>-8.54</v>
      </c>
      <c r="J12" s="81" t="str">
        <f t="shared" si="1"/>
        <v>1.1.4</v>
      </c>
      <c r="K12" s="96"/>
      <c r="L12" s="97"/>
      <c r="M12" s="98"/>
      <c r="N12" s="88">
        <f>(M12*$Q$2)+M12</f>
        <v>0</v>
      </c>
      <c r="O12" s="44"/>
      <c r="P12" s="72">
        <v>0.33</v>
      </c>
      <c r="Q12" s="57">
        <f>P12*E12</f>
        <v>2.013</v>
      </c>
      <c r="R12" s="44"/>
      <c r="S12" s="127"/>
    </row>
    <row r="13" spans="1:19" ht="18.75" customHeight="1" thickBot="1">
      <c r="A13" s="23">
        <v>2</v>
      </c>
      <c r="B13" s="23" t="s">
        <v>19</v>
      </c>
      <c r="C13" s="24"/>
      <c r="D13" s="25"/>
      <c r="E13" s="25"/>
      <c r="F13" s="26">
        <f>F14</f>
        <v>1245.0084</v>
      </c>
      <c r="G13" s="27">
        <f t="shared" si="0"/>
        <v>0.007120630047992557</v>
      </c>
      <c r="I13" s="6">
        <f t="shared" si="2"/>
        <v>0</v>
      </c>
      <c r="J13" s="81">
        <f t="shared" si="1"/>
        <v>2</v>
      </c>
      <c r="K13" s="125"/>
      <c r="L13" s="131" t="str">
        <f>B13</f>
        <v>MOVIMENTO DE TERRAS</v>
      </c>
      <c r="M13" s="132"/>
      <c r="N13" s="133"/>
      <c r="O13" s="119"/>
      <c r="P13" s="120"/>
      <c r="Q13" s="121"/>
      <c r="R13" s="119"/>
      <c r="S13" s="73"/>
    </row>
    <row r="14" spans="1:19" ht="18.75" customHeight="1" thickBot="1">
      <c r="A14" s="23" t="s">
        <v>20</v>
      </c>
      <c r="B14" s="23" t="s">
        <v>21</v>
      </c>
      <c r="C14" s="24"/>
      <c r="D14" s="25"/>
      <c r="E14" s="25"/>
      <c r="F14" s="26">
        <f>SUM(F15:F17)</f>
        <v>1245.0084</v>
      </c>
      <c r="G14" s="27">
        <f t="shared" si="0"/>
        <v>0.007120630047992557</v>
      </c>
      <c r="I14" s="6">
        <f t="shared" si="2"/>
        <v>0</v>
      </c>
      <c r="J14" s="81" t="str">
        <f t="shared" si="1"/>
        <v>2.1</v>
      </c>
      <c r="K14" s="125"/>
      <c r="L14" s="131" t="str">
        <f>B14</f>
        <v>MANUAL</v>
      </c>
      <c r="M14" s="132"/>
      <c r="N14" s="132"/>
      <c r="O14" s="122"/>
      <c r="P14" s="123"/>
      <c r="Q14" s="124"/>
      <c r="R14" s="122"/>
      <c r="S14" s="73"/>
    </row>
    <row r="15" spans="1:19" s="7" customFormat="1" ht="26.25" thickBot="1">
      <c r="A15" s="28" t="s">
        <v>22</v>
      </c>
      <c r="B15" s="28" t="s">
        <v>23</v>
      </c>
      <c r="C15" s="24" t="s">
        <v>24</v>
      </c>
      <c r="D15" s="31">
        <v>3.2</v>
      </c>
      <c r="E15" s="31">
        <v>82</v>
      </c>
      <c r="F15" s="30">
        <f>D15*E15</f>
        <v>262.40000000000003</v>
      </c>
      <c r="G15" s="27">
        <f t="shared" si="0"/>
        <v>0.0015007555969849258</v>
      </c>
      <c r="I15" s="6">
        <f t="shared" si="2"/>
        <v>-114.8</v>
      </c>
      <c r="J15" s="81" t="str">
        <f t="shared" si="1"/>
        <v>2.1.1</v>
      </c>
      <c r="K15" s="102">
        <v>93358</v>
      </c>
      <c r="L15" s="83">
        <v>1</v>
      </c>
      <c r="M15" s="116">
        <v>77.77</v>
      </c>
      <c r="N15" s="86">
        <f>(M15*$Q$2)+M15</f>
        <v>97.21249999999999</v>
      </c>
      <c r="O15" s="74"/>
      <c r="P15" s="71">
        <f t="shared" si="3"/>
        <v>0</v>
      </c>
      <c r="Q15" s="67">
        <f>P15*E15</f>
        <v>0</v>
      </c>
      <c r="R15" s="74"/>
      <c r="S15" s="127"/>
    </row>
    <row r="16" spans="1:19" s="7" customFormat="1" ht="13.5" thickBot="1">
      <c r="A16" s="28" t="s">
        <v>25</v>
      </c>
      <c r="B16" s="28" t="s">
        <v>26</v>
      </c>
      <c r="C16" s="24" t="s">
        <v>15</v>
      </c>
      <c r="D16" s="31">
        <v>9.6</v>
      </c>
      <c r="E16" s="31">
        <v>4.5</v>
      </c>
      <c r="F16" s="30">
        <f>D16*E16</f>
        <v>43.199999999999996</v>
      </c>
      <c r="G16" s="27">
        <f t="shared" si="0"/>
        <v>0.0002470756165767865</v>
      </c>
      <c r="I16" s="6">
        <f t="shared" si="2"/>
        <v>-6.3</v>
      </c>
      <c r="J16" s="81" t="str">
        <f t="shared" si="1"/>
        <v>2.1.2</v>
      </c>
      <c r="K16" s="96">
        <v>2250</v>
      </c>
      <c r="L16" s="83">
        <v>0.248251748</v>
      </c>
      <c r="M16" s="100">
        <v>1.44</v>
      </c>
      <c r="N16" s="86">
        <f>(M16*$Q$2)+M16</f>
        <v>1.7999999999999998</v>
      </c>
      <c r="O16" s="44"/>
      <c r="P16" s="71">
        <f t="shared" si="3"/>
        <v>0.7517482520000001</v>
      </c>
      <c r="Q16" s="67">
        <f>P16*E16</f>
        <v>3.3828671340000005</v>
      </c>
      <c r="R16" s="44"/>
      <c r="S16" s="73"/>
    </row>
    <row r="17" spans="1:19" s="7" customFormat="1" ht="13.5" thickBot="1">
      <c r="A17" s="28" t="s">
        <v>27</v>
      </c>
      <c r="B17" s="28" t="s">
        <v>28</v>
      </c>
      <c r="C17" s="29" t="s">
        <v>24</v>
      </c>
      <c r="D17" s="31">
        <v>40.18</v>
      </c>
      <c r="E17" s="31">
        <v>23.38</v>
      </c>
      <c r="F17" s="30">
        <f>D17*E17</f>
        <v>939.4083999999999</v>
      </c>
      <c r="G17" s="27">
        <f t="shared" si="0"/>
        <v>0.0053727988344308445</v>
      </c>
      <c r="I17" s="6">
        <f t="shared" si="2"/>
        <v>-32.732</v>
      </c>
      <c r="J17" s="81" t="str">
        <f t="shared" si="1"/>
        <v>2.1.3</v>
      </c>
      <c r="K17" s="96">
        <v>96995</v>
      </c>
      <c r="L17" s="85">
        <v>0.288473784</v>
      </c>
      <c r="M17" s="99">
        <v>13.6</v>
      </c>
      <c r="N17" s="88">
        <f>(M17*$Q$2)+M17</f>
        <v>17</v>
      </c>
      <c r="O17" s="44"/>
      <c r="P17" s="70">
        <f t="shared" si="3"/>
        <v>0.711526216</v>
      </c>
      <c r="Q17" s="68">
        <f>P17*E17</f>
        <v>16.63548293008</v>
      </c>
      <c r="R17" s="44"/>
      <c r="S17" s="73"/>
    </row>
    <row r="18" spans="1:19" s="7" customFormat="1" ht="13.5" thickBot="1">
      <c r="A18" s="23">
        <v>3</v>
      </c>
      <c r="B18" s="23" t="s">
        <v>29</v>
      </c>
      <c r="C18" s="24"/>
      <c r="D18" s="25"/>
      <c r="E18" s="25"/>
      <c r="F18" s="26">
        <f>F23+F19</f>
        <v>17080.962</v>
      </c>
      <c r="G18" s="27">
        <f t="shared" si="0"/>
        <v>0.09769188004339492</v>
      </c>
      <c r="I18" s="6">
        <f t="shared" si="2"/>
        <v>0</v>
      </c>
      <c r="J18" s="81">
        <f t="shared" si="1"/>
        <v>3</v>
      </c>
      <c r="K18" s="125"/>
      <c r="L18" s="131" t="str">
        <f>B18</f>
        <v>INFRA-ESTRUTURA</v>
      </c>
      <c r="M18" s="132"/>
      <c r="N18" s="132"/>
      <c r="O18" s="122"/>
      <c r="P18" s="123"/>
      <c r="Q18" s="124"/>
      <c r="R18" s="122"/>
      <c r="S18" s="73"/>
    </row>
    <row r="19" spans="1:19" s="7" customFormat="1" ht="13.5" thickBot="1">
      <c r="A19" s="23" t="s">
        <v>30</v>
      </c>
      <c r="B19" s="23" t="s">
        <v>31</v>
      </c>
      <c r="C19" s="24"/>
      <c r="D19" s="25"/>
      <c r="E19" s="25"/>
      <c r="F19" s="26">
        <f>SUM(F20:F22)</f>
        <v>10838.562</v>
      </c>
      <c r="G19" s="27">
        <f t="shared" si="0"/>
        <v>0.06198945344804927</v>
      </c>
      <c r="I19" s="6">
        <f t="shared" si="2"/>
        <v>0</v>
      </c>
      <c r="J19" s="81" t="str">
        <f t="shared" si="1"/>
        <v>3.1</v>
      </c>
      <c r="K19" s="125"/>
      <c r="L19" s="131" t="str">
        <f>B19</f>
        <v>ESTACAS</v>
      </c>
      <c r="M19" s="132"/>
      <c r="N19" s="132"/>
      <c r="O19" s="122"/>
      <c r="P19" s="123"/>
      <c r="Q19" s="124"/>
      <c r="R19" s="122"/>
      <c r="S19" s="73"/>
    </row>
    <row r="20" spans="1:19" s="7" customFormat="1" ht="26.25" thickBot="1">
      <c r="A20" s="28" t="s">
        <v>32</v>
      </c>
      <c r="B20" s="28" t="s">
        <v>33</v>
      </c>
      <c r="C20" s="29" t="s">
        <v>34</v>
      </c>
      <c r="D20" s="31">
        <v>130</v>
      </c>
      <c r="E20" s="31">
        <v>70</v>
      </c>
      <c r="F20" s="30">
        <f>D20*E20</f>
        <v>9100</v>
      </c>
      <c r="G20" s="27">
        <f t="shared" si="0"/>
        <v>0.05204602108446198</v>
      </c>
      <c r="I20" s="6">
        <f t="shared" si="2"/>
        <v>-98</v>
      </c>
      <c r="J20" s="81" t="str">
        <f t="shared" si="1"/>
        <v>3.1.1</v>
      </c>
      <c r="K20" s="102"/>
      <c r="L20" s="83"/>
      <c r="M20" s="105"/>
      <c r="N20" s="86">
        <f>(M20*$Q$2)+M20</f>
        <v>0</v>
      </c>
      <c r="O20" s="44"/>
      <c r="P20" s="71">
        <f t="shared" si="3"/>
        <v>1</v>
      </c>
      <c r="Q20" s="57">
        <f>P20*E20</f>
        <v>70</v>
      </c>
      <c r="R20" s="44"/>
      <c r="S20" s="101"/>
    </row>
    <row r="21" spans="1:19" ht="26.25" thickBot="1">
      <c r="A21" s="28" t="s">
        <v>35</v>
      </c>
      <c r="B21" s="28" t="s">
        <v>36</v>
      </c>
      <c r="C21" s="29" t="s">
        <v>37</v>
      </c>
      <c r="D21" s="31">
        <v>39.72</v>
      </c>
      <c r="E21" s="31">
        <v>9.6</v>
      </c>
      <c r="F21" s="30">
        <f>D21*E21</f>
        <v>381.31199999999995</v>
      </c>
      <c r="G21" s="27">
        <f t="shared" si="0"/>
        <v>0.0021808541089844355</v>
      </c>
      <c r="I21" s="6">
        <f t="shared" si="2"/>
        <v>-13.44</v>
      </c>
      <c r="J21" s="81" t="str">
        <f t="shared" si="1"/>
        <v>3.1.2</v>
      </c>
      <c r="K21" s="96">
        <v>92791</v>
      </c>
      <c r="L21" s="84">
        <v>1</v>
      </c>
      <c r="M21" s="103"/>
      <c r="N21" s="87">
        <f>(M21*$Q$2)+M21</f>
        <v>0</v>
      </c>
      <c r="O21" s="44"/>
      <c r="P21" s="72">
        <f t="shared" si="3"/>
        <v>0</v>
      </c>
      <c r="Q21" s="57">
        <f>P21*E21</f>
        <v>0</v>
      </c>
      <c r="R21" s="44"/>
      <c r="S21" s="73"/>
    </row>
    <row r="22" spans="1:19" ht="13.5" thickBot="1">
      <c r="A22" s="28" t="s">
        <v>38</v>
      </c>
      <c r="B22" s="28" t="s">
        <v>181</v>
      </c>
      <c r="C22" s="29" t="s">
        <v>37</v>
      </c>
      <c r="D22" s="31">
        <v>152.5</v>
      </c>
      <c r="E22" s="31">
        <v>8.9</v>
      </c>
      <c r="F22" s="30">
        <f>D22*E22</f>
        <v>1357.25</v>
      </c>
      <c r="G22" s="27">
        <f t="shared" si="0"/>
        <v>0.00776257825460286</v>
      </c>
      <c r="I22" s="6">
        <f t="shared" si="2"/>
        <v>-12.459999999999999</v>
      </c>
      <c r="J22" s="81" t="str">
        <f t="shared" si="1"/>
        <v>3.1.3</v>
      </c>
      <c r="K22" s="96">
        <v>95577</v>
      </c>
      <c r="L22" s="85">
        <v>0.880515954</v>
      </c>
      <c r="M22" s="103"/>
      <c r="N22" s="88">
        <f>(M22*$Q$2)+M22</f>
        <v>0</v>
      </c>
      <c r="O22" s="44"/>
      <c r="P22" s="70">
        <f t="shared" si="3"/>
        <v>0.11948404599999995</v>
      </c>
      <c r="Q22" s="68">
        <f>P22*E22</f>
        <v>1.0634080093999996</v>
      </c>
      <c r="R22" s="44"/>
      <c r="S22" s="73"/>
    </row>
    <row r="23" spans="1:19" s="7" customFormat="1" ht="13.5" thickBot="1">
      <c r="A23" s="23" t="s">
        <v>39</v>
      </c>
      <c r="B23" s="23" t="s">
        <v>40</v>
      </c>
      <c r="C23" s="24"/>
      <c r="D23" s="25"/>
      <c r="E23" s="25"/>
      <c r="F23" s="26">
        <f>SUM(F24:F24)</f>
        <v>6242.400000000001</v>
      </c>
      <c r="G23" s="27">
        <f t="shared" si="0"/>
        <v>0.03570242659534566</v>
      </c>
      <c r="I23" s="6">
        <f t="shared" si="2"/>
        <v>0</v>
      </c>
      <c r="J23" s="81" t="str">
        <f t="shared" si="1"/>
        <v>3.2</v>
      </c>
      <c r="K23" s="125"/>
      <c r="L23" s="131" t="str">
        <f>B23</f>
        <v>BALDRAME</v>
      </c>
      <c r="M23" s="132"/>
      <c r="N23" s="132"/>
      <c r="O23" s="122"/>
      <c r="P23" s="123"/>
      <c r="Q23" s="124"/>
      <c r="R23" s="122"/>
      <c r="S23" s="73"/>
    </row>
    <row r="24" spans="1:19" ht="39" thickBot="1">
      <c r="A24" s="28" t="s">
        <v>41</v>
      </c>
      <c r="B24" s="28" t="s">
        <v>42</v>
      </c>
      <c r="C24" s="29" t="s">
        <v>24</v>
      </c>
      <c r="D24" s="31">
        <v>2.89</v>
      </c>
      <c r="E24" s="31">
        <v>2160</v>
      </c>
      <c r="F24" s="30">
        <f>D24*E24</f>
        <v>6242.400000000001</v>
      </c>
      <c r="G24" s="27">
        <f t="shared" si="0"/>
        <v>0.03570242659534566</v>
      </c>
      <c r="I24" s="6">
        <f t="shared" si="2"/>
        <v>-3024</v>
      </c>
      <c r="J24" s="81" t="str">
        <f t="shared" si="1"/>
        <v>3.2.1</v>
      </c>
      <c r="K24" s="96"/>
      <c r="L24" s="61"/>
      <c r="M24" s="91"/>
      <c r="N24" s="52">
        <f>(M24*$Q$2)+M24</f>
        <v>0</v>
      </c>
      <c r="O24" s="44"/>
      <c r="P24" s="77">
        <f t="shared" si="3"/>
        <v>1</v>
      </c>
      <c r="Q24" s="78">
        <f>P24*E24</f>
        <v>2160</v>
      </c>
      <c r="R24" s="44"/>
      <c r="S24" s="73"/>
    </row>
    <row r="25" spans="1:19" ht="16.5" customHeight="1" thickBot="1">
      <c r="A25" s="23">
        <v>4</v>
      </c>
      <c r="B25" s="23" t="s">
        <v>43</v>
      </c>
      <c r="C25" s="24"/>
      <c r="D25" s="25"/>
      <c r="E25" s="25"/>
      <c r="F25" s="26">
        <f>F26</f>
        <v>39216.15</v>
      </c>
      <c r="G25" s="27">
        <f t="shared" si="0"/>
        <v>0.224290612060596</v>
      </c>
      <c r="I25" s="6">
        <f t="shared" si="2"/>
        <v>0</v>
      </c>
      <c r="J25" s="81">
        <f t="shared" si="1"/>
        <v>4</v>
      </c>
      <c r="K25" s="125"/>
      <c r="L25" s="131" t="str">
        <f>B25</f>
        <v>SUPRA-ESTRUTURA</v>
      </c>
      <c r="M25" s="132"/>
      <c r="N25" s="132"/>
      <c r="O25" s="122"/>
      <c r="P25" s="123"/>
      <c r="Q25" s="124"/>
      <c r="R25" s="122"/>
      <c r="S25" s="73"/>
    </row>
    <row r="26" spans="1:19" ht="13.5" thickBot="1">
      <c r="A26" s="23" t="s">
        <v>44</v>
      </c>
      <c r="B26" s="23" t="s">
        <v>45</v>
      </c>
      <c r="C26" s="24"/>
      <c r="D26" s="25"/>
      <c r="E26" s="25"/>
      <c r="F26" s="26">
        <f>SUM(F27:F29)</f>
        <v>39216.15</v>
      </c>
      <c r="G26" s="27">
        <f t="shared" si="0"/>
        <v>0.224290612060596</v>
      </c>
      <c r="I26" s="6">
        <f t="shared" si="2"/>
        <v>0</v>
      </c>
      <c r="J26" s="81" t="str">
        <f t="shared" si="1"/>
        <v>4.1</v>
      </c>
      <c r="K26" s="125"/>
      <c r="L26" s="131" t="str">
        <f>B26</f>
        <v>CONCRETO</v>
      </c>
      <c r="M26" s="132"/>
      <c r="N26" s="132"/>
      <c r="O26" s="122"/>
      <c r="P26" s="123"/>
      <c r="Q26" s="124"/>
      <c r="R26" s="122"/>
      <c r="S26" s="73"/>
    </row>
    <row r="27" spans="1:19" ht="26.25" thickBot="1">
      <c r="A27" s="28" t="s">
        <v>46</v>
      </c>
      <c r="B27" s="28" t="s">
        <v>47</v>
      </c>
      <c r="C27" s="29" t="s">
        <v>24</v>
      </c>
      <c r="D27" s="31">
        <v>2.1</v>
      </c>
      <c r="E27" s="31">
        <v>2160</v>
      </c>
      <c r="F27" s="30">
        <f>D27*E27</f>
        <v>4536</v>
      </c>
      <c r="G27" s="27">
        <f t="shared" si="0"/>
        <v>0.025942939740562585</v>
      </c>
      <c r="I27" s="6">
        <f t="shared" si="2"/>
        <v>-3024</v>
      </c>
      <c r="J27" s="81" t="str">
        <f t="shared" si="1"/>
        <v>4.1.1</v>
      </c>
      <c r="K27" s="96"/>
      <c r="L27" s="83"/>
      <c r="M27" s="93"/>
      <c r="N27" s="86">
        <f>(M27*$Q$2)+M27</f>
        <v>0</v>
      </c>
      <c r="O27" s="44"/>
      <c r="P27" s="71">
        <f t="shared" si="3"/>
        <v>1</v>
      </c>
      <c r="Q27" s="67">
        <f>P27*E27</f>
        <v>2160</v>
      </c>
      <c r="R27" s="44"/>
      <c r="S27" s="73"/>
    </row>
    <row r="28" spans="1:19" ht="26.25" thickBot="1">
      <c r="A28" s="28" t="s">
        <v>48</v>
      </c>
      <c r="B28" s="28" t="s">
        <v>49</v>
      </c>
      <c r="C28" s="29" t="s">
        <v>24</v>
      </c>
      <c r="D28" s="31">
        <v>7.8</v>
      </c>
      <c r="E28" s="31">
        <v>2160</v>
      </c>
      <c r="F28" s="30">
        <f>D28*E28</f>
        <v>16848</v>
      </c>
      <c r="G28" s="27">
        <f t="shared" si="0"/>
        <v>0.09635949046494675</v>
      </c>
      <c r="I28" s="6">
        <f t="shared" si="2"/>
        <v>-3024</v>
      </c>
      <c r="J28" s="81" t="str">
        <f t="shared" si="1"/>
        <v>4.1.2</v>
      </c>
      <c r="K28" s="96"/>
      <c r="L28" s="84"/>
      <c r="M28" s="94"/>
      <c r="N28" s="87">
        <f>(M28*$Q$2)+M28</f>
        <v>0</v>
      </c>
      <c r="O28" s="44"/>
      <c r="P28" s="72">
        <f t="shared" si="3"/>
        <v>1</v>
      </c>
      <c r="Q28" s="57">
        <f>P28*E28</f>
        <v>2160</v>
      </c>
      <c r="R28" s="44"/>
      <c r="S28" s="73"/>
    </row>
    <row r="29" spans="1:19" ht="26.25" thickBot="1">
      <c r="A29" s="28" t="s">
        <v>50</v>
      </c>
      <c r="B29" s="28" t="s">
        <v>163</v>
      </c>
      <c r="C29" s="29" t="s">
        <v>34</v>
      </c>
      <c r="D29" s="31">
        <v>132.09</v>
      </c>
      <c r="E29" s="31">
        <v>135</v>
      </c>
      <c r="F29" s="30">
        <f>D29*E29</f>
        <v>17832.15</v>
      </c>
      <c r="G29" s="27">
        <f t="shared" si="0"/>
        <v>0.10198818185508668</v>
      </c>
      <c r="I29" s="6">
        <f t="shared" si="2"/>
        <v>-189</v>
      </c>
      <c r="J29" s="81" t="str">
        <f t="shared" si="1"/>
        <v>4.1.3</v>
      </c>
      <c r="K29" s="96"/>
      <c r="L29" s="85"/>
      <c r="M29" s="95"/>
      <c r="N29" s="88">
        <f>(M29*$Q$2)+M29</f>
        <v>0</v>
      </c>
      <c r="O29" s="44"/>
      <c r="P29" s="70">
        <f t="shared" si="3"/>
        <v>1</v>
      </c>
      <c r="Q29" s="68">
        <f>P29*E29</f>
        <v>135</v>
      </c>
      <c r="R29" s="44"/>
      <c r="S29" s="73"/>
    </row>
    <row r="30" spans="1:19" ht="16.5" customHeight="1" thickBot="1">
      <c r="A30" s="23">
        <v>5</v>
      </c>
      <c r="B30" s="23" t="s">
        <v>182</v>
      </c>
      <c r="C30" s="24"/>
      <c r="D30" s="25"/>
      <c r="E30" s="25"/>
      <c r="F30" s="26">
        <f>F43+F40+F38+F36+F33+F31+F45</f>
        <v>5398.25</v>
      </c>
      <c r="G30" s="33">
        <f t="shared" si="0"/>
        <v>0.030874443221889765</v>
      </c>
      <c r="I30" s="6">
        <f aca="true" t="shared" si="4" ref="I30:I35">-E30*1.4</f>
        <v>0</v>
      </c>
      <c r="J30" s="81">
        <f t="shared" si="1"/>
        <v>5</v>
      </c>
      <c r="K30" s="125"/>
      <c r="L30" s="131" t="str">
        <f>B30</f>
        <v>INSTALAÇÕES ELÉTRICAS </v>
      </c>
      <c r="M30" s="132"/>
      <c r="N30" s="132"/>
      <c r="O30" s="122"/>
      <c r="P30" s="123"/>
      <c r="Q30" s="124"/>
      <c r="R30" s="122"/>
      <c r="S30" s="73"/>
    </row>
    <row r="31" spans="1:19" ht="15" customHeight="1" thickBot="1">
      <c r="A31" s="23" t="s">
        <v>51</v>
      </c>
      <c r="B31" s="23" t="s">
        <v>68</v>
      </c>
      <c r="C31" s="24"/>
      <c r="D31" s="25"/>
      <c r="E31" s="25"/>
      <c r="F31" s="26">
        <f>SUM(F32:F32)</f>
        <v>392</v>
      </c>
      <c r="G31" s="33">
        <f t="shared" si="0"/>
        <v>0.0022419824467152854</v>
      </c>
      <c r="I31" s="6">
        <f t="shared" si="4"/>
        <v>0</v>
      </c>
      <c r="J31" s="81" t="str">
        <f aca="true" t="shared" si="5" ref="J31:J73">A31</f>
        <v>5.1</v>
      </c>
      <c r="K31" s="125"/>
      <c r="L31" s="131" t="str">
        <f>B31</f>
        <v>ELETRODUTO DE PVC RÍGIDO</v>
      </c>
      <c r="M31" s="132"/>
      <c r="N31" s="132"/>
      <c r="O31" s="122"/>
      <c r="P31" s="123"/>
      <c r="Q31" s="124"/>
      <c r="R31" s="122"/>
      <c r="S31" s="73"/>
    </row>
    <row r="32" spans="1:19" ht="13.5" thickBot="1">
      <c r="A32" s="28" t="s">
        <v>52</v>
      </c>
      <c r="B32" s="28" t="s">
        <v>70</v>
      </c>
      <c r="C32" s="24" t="s">
        <v>34</v>
      </c>
      <c r="D32" s="31">
        <v>70</v>
      </c>
      <c r="E32" s="31">
        <v>5.6</v>
      </c>
      <c r="F32" s="30">
        <f>D32*E32</f>
        <v>392</v>
      </c>
      <c r="G32" s="27">
        <f t="shared" si="0"/>
        <v>0.0022419824467152854</v>
      </c>
      <c r="I32" s="6">
        <f t="shared" si="4"/>
        <v>-7.839999999999999</v>
      </c>
      <c r="J32" s="81" t="str">
        <f t="shared" si="5"/>
        <v>5.1.1</v>
      </c>
      <c r="K32" s="96">
        <v>91863</v>
      </c>
      <c r="L32" s="83">
        <v>0.600749766</v>
      </c>
      <c r="M32" s="104">
        <v>6.5</v>
      </c>
      <c r="N32" s="86">
        <f>(M32*$Q$2)+M32</f>
        <v>8.125</v>
      </c>
      <c r="O32" s="44"/>
      <c r="P32" s="71">
        <f>100%-L32</f>
        <v>0.39925023400000004</v>
      </c>
      <c r="Q32" s="67">
        <f>P32*E32</f>
        <v>2.2358013104</v>
      </c>
      <c r="R32" s="44"/>
      <c r="S32" s="73"/>
    </row>
    <row r="33" spans="1:19" ht="13.5" thickBot="1">
      <c r="A33" s="23" t="s">
        <v>53</v>
      </c>
      <c r="B33" s="23" t="s">
        <v>72</v>
      </c>
      <c r="C33" s="24"/>
      <c r="D33" s="25"/>
      <c r="E33" s="25"/>
      <c r="F33" s="26">
        <f>SUM(F34:F35)</f>
        <v>3060</v>
      </c>
      <c r="G33" s="33">
        <f t="shared" si="0"/>
        <v>0.01750118950752238</v>
      </c>
      <c r="I33" s="6">
        <f t="shared" si="4"/>
        <v>0</v>
      </c>
      <c r="J33" s="81" t="str">
        <f t="shared" si="5"/>
        <v>5.2</v>
      </c>
      <c r="K33" s="125"/>
      <c r="L33" s="131" t="str">
        <f>B33</f>
        <v>FIOS E CABOS</v>
      </c>
      <c r="M33" s="132"/>
      <c r="N33" s="132"/>
      <c r="O33" s="122"/>
      <c r="P33" s="123"/>
      <c r="Q33" s="124"/>
      <c r="R33" s="122"/>
      <c r="S33" s="73"/>
    </row>
    <row r="34" spans="1:19" ht="13.5" thickBot="1">
      <c r="A34" s="28" t="s">
        <v>54</v>
      </c>
      <c r="B34" s="28" t="s">
        <v>73</v>
      </c>
      <c r="C34" s="29" t="s">
        <v>34</v>
      </c>
      <c r="D34" s="31">
        <v>180</v>
      </c>
      <c r="E34" s="31">
        <v>7</v>
      </c>
      <c r="F34" s="30">
        <f>D34*E34</f>
        <v>1260</v>
      </c>
      <c r="G34" s="33"/>
      <c r="I34" s="6">
        <f t="shared" si="4"/>
        <v>-9.799999999999999</v>
      </c>
      <c r="J34" s="81" t="str">
        <f t="shared" si="5"/>
        <v>5.2.1</v>
      </c>
      <c r="K34" s="96">
        <v>91924</v>
      </c>
      <c r="L34" s="83">
        <v>0.703007519</v>
      </c>
      <c r="M34" s="104">
        <v>1.91</v>
      </c>
      <c r="N34" s="86">
        <f>(M34*$Q$2)+M34</f>
        <v>2.3874999999999997</v>
      </c>
      <c r="O34" s="44"/>
      <c r="P34" s="71">
        <f>100%-L34</f>
        <v>0.296992481</v>
      </c>
      <c r="Q34" s="67">
        <f>P34*E34</f>
        <v>2.0789473669999996</v>
      </c>
      <c r="R34" s="44"/>
      <c r="S34" s="73"/>
    </row>
    <row r="35" spans="1:19" ht="13.5" thickBot="1">
      <c r="A35" s="28" t="s">
        <v>55</v>
      </c>
      <c r="B35" s="28" t="s">
        <v>74</v>
      </c>
      <c r="C35" s="24" t="s">
        <v>34</v>
      </c>
      <c r="D35" s="31">
        <v>150</v>
      </c>
      <c r="E35" s="31">
        <v>12</v>
      </c>
      <c r="F35" s="30">
        <f>D35*E35</f>
        <v>1800</v>
      </c>
      <c r="G35" s="27">
        <f aca="true" t="shared" si="6" ref="G35:G70">F35/$F$93</f>
        <v>0.010294817357366105</v>
      </c>
      <c r="I35" s="6">
        <f t="shared" si="4"/>
        <v>-16.799999999999997</v>
      </c>
      <c r="J35" s="81" t="str">
        <f t="shared" si="5"/>
        <v>5.2.2</v>
      </c>
      <c r="K35" s="96">
        <v>91926</v>
      </c>
      <c r="L35" s="84">
        <v>0.740359898</v>
      </c>
      <c r="M35" s="104">
        <v>2.94</v>
      </c>
      <c r="N35" s="87">
        <f>(M35*$Q$2)+M35</f>
        <v>3.675</v>
      </c>
      <c r="O35" s="44"/>
      <c r="P35" s="72">
        <f>100%-L35</f>
        <v>0.259640102</v>
      </c>
      <c r="Q35" s="57">
        <f>P35*E35</f>
        <v>3.115681224</v>
      </c>
      <c r="R35" s="44"/>
      <c r="S35" s="73"/>
    </row>
    <row r="36" spans="1:19" ht="19.5" customHeight="1" thickBot="1">
      <c r="A36" s="23" t="s">
        <v>56</v>
      </c>
      <c r="B36" s="23" t="s">
        <v>75</v>
      </c>
      <c r="C36" s="24"/>
      <c r="D36" s="25"/>
      <c r="E36" s="25"/>
      <c r="F36" s="26">
        <f>SUM(F37:F37)</f>
        <v>54.150000000000006</v>
      </c>
      <c r="G36" s="33">
        <f t="shared" si="6"/>
        <v>0.0003097024221674304</v>
      </c>
      <c r="I36" s="6" t="e">
        <f>-#REF!*1.4</f>
        <v>#REF!</v>
      </c>
      <c r="J36" s="81" t="str">
        <f t="shared" si="5"/>
        <v>5.3</v>
      </c>
      <c r="K36" s="125"/>
      <c r="L36" s="131" t="s">
        <v>75</v>
      </c>
      <c r="M36" s="132"/>
      <c r="N36" s="133"/>
      <c r="O36" s="122"/>
      <c r="P36" s="123"/>
      <c r="Q36" s="124"/>
      <c r="R36" s="122"/>
      <c r="S36" s="73"/>
    </row>
    <row r="37" spans="1:19" ht="13.5" thickBot="1">
      <c r="A37" s="28" t="s">
        <v>57</v>
      </c>
      <c r="B37" s="32" t="s">
        <v>76</v>
      </c>
      <c r="C37" s="24" t="s">
        <v>13</v>
      </c>
      <c r="D37" s="25">
        <v>3</v>
      </c>
      <c r="E37" s="25">
        <v>18.05</v>
      </c>
      <c r="F37" s="30">
        <f>D37*E37</f>
        <v>54.150000000000006</v>
      </c>
      <c r="G37" s="27">
        <f t="shared" si="6"/>
        <v>0.0003097024221674304</v>
      </c>
      <c r="I37" s="6" t="e">
        <f>-#REF!*1.4</f>
        <v>#REF!</v>
      </c>
      <c r="J37" s="81" t="str">
        <f t="shared" si="5"/>
        <v>5.3.1</v>
      </c>
      <c r="K37" s="96">
        <v>91958</v>
      </c>
      <c r="L37" s="85">
        <v>0.607385525</v>
      </c>
      <c r="M37" s="106">
        <v>20.58</v>
      </c>
      <c r="N37" s="88">
        <f>(M37*$Q$2)+M37</f>
        <v>25.724999999999998</v>
      </c>
      <c r="O37" s="44"/>
      <c r="P37" s="70">
        <f>100%-L37</f>
        <v>0.392614475</v>
      </c>
      <c r="Q37" s="67">
        <f>P37*E37</f>
        <v>7.0866912737500005</v>
      </c>
      <c r="R37" s="44"/>
      <c r="S37" s="73"/>
    </row>
    <row r="38" spans="1:19" ht="13.5" thickBot="1">
      <c r="A38" s="28" t="s">
        <v>183</v>
      </c>
      <c r="B38" s="23" t="s">
        <v>77</v>
      </c>
      <c r="C38" s="24"/>
      <c r="D38" s="25"/>
      <c r="E38" s="25"/>
      <c r="F38" s="26">
        <f>SUM(F39:F39)</f>
        <v>221.1</v>
      </c>
      <c r="G38" s="33">
        <f t="shared" si="6"/>
        <v>0.0012645467320631365</v>
      </c>
      <c r="I38" s="6">
        <f>-E37*1.4</f>
        <v>-25.27</v>
      </c>
      <c r="J38" s="81" t="str">
        <f t="shared" si="5"/>
        <v>5.4.</v>
      </c>
      <c r="K38" s="125"/>
      <c r="L38" s="131" t="s">
        <v>77</v>
      </c>
      <c r="M38" s="132"/>
      <c r="N38" s="132"/>
      <c r="O38" s="122"/>
      <c r="P38" s="123"/>
      <c r="Q38" s="124"/>
      <c r="R38" s="122"/>
      <c r="S38" s="73"/>
    </row>
    <row r="39" spans="1:19" ht="20.25" customHeight="1" thickBot="1">
      <c r="A39" s="23" t="s">
        <v>58</v>
      </c>
      <c r="B39" s="28" t="s">
        <v>78</v>
      </c>
      <c r="C39" s="24" t="s">
        <v>13</v>
      </c>
      <c r="D39" s="25">
        <v>15</v>
      </c>
      <c r="E39" s="25">
        <v>14.74</v>
      </c>
      <c r="F39" s="30">
        <f>D39*E39</f>
        <v>221.1</v>
      </c>
      <c r="G39" s="27">
        <f t="shared" si="6"/>
        <v>0.0012645467320631365</v>
      </c>
      <c r="I39" s="6" t="e">
        <f>-#REF!*1.4</f>
        <v>#REF!</v>
      </c>
      <c r="J39" s="81" t="str">
        <f t="shared" si="5"/>
        <v>5.5</v>
      </c>
      <c r="K39" s="96">
        <v>91994</v>
      </c>
      <c r="L39" s="61">
        <v>0.547259388</v>
      </c>
      <c r="M39" s="111">
        <v>12.71</v>
      </c>
      <c r="N39" s="52">
        <f>(M39*$Q$2)+M39</f>
        <v>15.887500000000001</v>
      </c>
      <c r="O39" s="44"/>
      <c r="P39" s="77">
        <f>100%-L39</f>
        <v>0.45274061200000004</v>
      </c>
      <c r="Q39" s="78">
        <f>P39*E39</f>
        <v>6.673396620880001</v>
      </c>
      <c r="R39" s="122"/>
      <c r="S39" s="73"/>
    </row>
    <row r="40" spans="1:19" ht="13.5" customHeight="1" thickBot="1">
      <c r="A40" s="28" t="s">
        <v>59</v>
      </c>
      <c r="B40" s="23" t="s">
        <v>79</v>
      </c>
      <c r="C40" s="24"/>
      <c r="D40" s="25"/>
      <c r="E40" s="25"/>
      <c r="F40" s="26">
        <f>SUM(F41:F42)</f>
        <v>489</v>
      </c>
      <c r="G40" s="33">
        <f t="shared" si="6"/>
        <v>0.002796758715417792</v>
      </c>
      <c r="I40" s="6" t="e">
        <f>-#REF!*1.4</f>
        <v>#REF!</v>
      </c>
      <c r="J40" s="81" t="str">
        <f t="shared" si="5"/>
        <v>5.5.1</v>
      </c>
      <c r="K40" s="125"/>
      <c r="L40" s="131" t="str">
        <f>B40</f>
        <v>CAIXA DE EMBUTIR DE PVC</v>
      </c>
      <c r="M40" s="132"/>
      <c r="N40" s="132"/>
      <c r="O40" s="122"/>
      <c r="P40" s="123"/>
      <c r="Q40" s="124"/>
      <c r="R40" s="122"/>
      <c r="S40" s="73"/>
    </row>
    <row r="41" spans="1:19" ht="19.5" customHeight="1" thickBot="1">
      <c r="A41" s="23" t="s">
        <v>60</v>
      </c>
      <c r="B41" s="32" t="s">
        <v>80</v>
      </c>
      <c r="C41" s="24" t="s">
        <v>13</v>
      </c>
      <c r="D41" s="31">
        <v>15</v>
      </c>
      <c r="E41" s="31">
        <v>19</v>
      </c>
      <c r="F41" s="30">
        <f>D41*E41</f>
        <v>285</v>
      </c>
      <c r="G41" s="27">
        <f t="shared" si="6"/>
        <v>0.0016300127482496334</v>
      </c>
      <c r="I41" s="6">
        <f>-E38*1.4</f>
        <v>0</v>
      </c>
      <c r="J41" s="81" t="str">
        <f t="shared" si="5"/>
        <v>5.6</v>
      </c>
      <c r="K41" s="96">
        <v>91943</v>
      </c>
      <c r="L41" s="83">
        <v>0.464696223</v>
      </c>
      <c r="M41" s="104">
        <v>8.54</v>
      </c>
      <c r="N41" s="86">
        <f>(M41*$Q$2)+M41</f>
        <v>10.674999999999999</v>
      </c>
      <c r="O41" s="44"/>
      <c r="P41" s="71">
        <f>100%-L41</f>
        <v>0.535303777</v>
      </c>
      <c r="Q41" s="67">
        <f>P41*E41</f>
        <v>10.170771763</v>
      </c>
      <c r="R41" s="44"/>
      <c r="S41" s="73"/>
    </row>
    <row r="42" spans="1:19" ht="15.75" customHeight="1" thickBot="1">
      <c r="A42" s="28" t="s">
        <v>61</v>
      </c>
      <c r="B42" s="32" t="s">
        <v>81</v>
      </c>
      <c r="C42" s="24" t="s">
        <v>13</v>
      </c>
      <c r="D42" s="31">
        <v>12</v>
      </c>
      <c r="E42" s="31">
        <v>17</v>
      </c>
      <c r="F42" s="30">
        <f>D42*E42</f>
        <v>204</v>
      </c>
      <c r="G42" s="27">
        <f t="shared" si="6"/>
        <v>0.0011667459671681586</v>
      </c>
      <c r="I42" s="6">
        <f>-E39*1.4</f>
        <v>-20.636</v>
      </c>
      <c r="J42" s="81" t="str">
        <f t="shared" si="5"/>
        <v>5.6.1</v>
      </c>
      <c r="K42" s="96">
        <v>91936</v>
      </c>
      <c r="L42" s="85">
        <v>0.618039216</v>
      </c>
      <c r="M42" s="109">
        <v>7.93</v>
      </c>
      <c r="N42" s="88">
        <f>(M42*$Q$2)+M42</f>
        <v>9.9125</v>
      </c>
      <c r="O42" s="44"/>
      <c r="P42" s="70">
        <f>100%-L42</f>
        <v>0.381960784</v>
      </c>
      <c r="Q42" s="68">
        <f>P42*E42</f>
        <v>6.493333328</v>
      </c>
      <c r="R42" s="44"/>
      <c r="S42" s="73"/>
    </row>
    <row r="43" spans="1:19" ht="20.25" customHeight="1" thickBot="1">
      <c r="A43" s="23" t="s">
        <v>62</v>
      </c>
      <c r="B43" s="23" t="s">
        <v>82</v>
      </c>
      <c r="C43" s="24"/>
      <c r="D43" s="25"/>
      <c r="E43" s="25"/>
      <c r="F43" s="26">
        <f>SUM(F44:F44)</f>
        <v>78</v>
      </c>
      <c r="G43" s="33">
        <f t="shared" si="6"/>
        <v>0.00044610875215253125</v>
      </c>
      <c r="I43" s="6" t="e">
        <f>-#REF!*1.4</f>
        <v>#REF!</v>
      </c>
      <c r="J43" s="81" t="str">
        <f t="shared" si="5"/>
        <v>5.7</v>
      </c>
      <c r="K43" s="125"/>
      <c r="L43" s="131" t="str">
        <f>B43</f>
        <v>QUADRO DE DISTRIBUIÇÂO - 127 / 220 VOLTs</v>
      </c>
      <c r="M43" s="132"/>
      <c r="N43" s="132"/>
      <c r="O43" s="122"/>
      <c r="P43" s="123"/>
      <c r="Q43" s="124"/>
      <c r="R43" s="122"/>
      <c r="S43" s="73"/>
    </row>
    <row r="44" spans="1:19" ht="15.75" customHeight="1" thickBot="1">
      <c r="A44" s="28" t="s">
        <v>63</v>
      </c>
      <c r="B44" s="32" t="s">
        <v>83</v>
      </c>
      <c r="C44" s="24" t="s">
        <v>13</v>
      </c>
      <c r="D44" s="31">
        <v>2</v>
      </c>
      <c r="E44" s="31">
        <v>39</v>
      </c>
      <c r="F44" s="30">
        <f>D44*E44</f>
        <v>78</v>
      </c>
      <c r="G44" s="33">
        <f t="shared" si="6"/>
        <v>0.00044610875215253125</v>
      </c>
      <c r="I44" s="6">
        <f>-E42*1.4</f>
        <v>-23.799999999999997</v>
      </c>
      <c r="J44" s="81" t="str">
        <f t="shared" si="5"/>
        <v>5.7.1</v>
      </c>
      <c r="K44" s="96">
        <v>93653</v>
      </c>
      <c r="L44" s="84">
        <v>0.894548705</v>
      </c>
      <c r="M44" s="107">
        <v>10.06</v>
      </c>
      <c r="N44" s="87">
        <f>(M44*$Q$2)+M44</f>
        <v>12.575000000000001</v>
      </c>
      <c r="O44" s="44"/>
      <c r="P44" s="72">
        <f>100%-L44</f>
        <v>0.10545129499999994</v>
      </c>
      <c r="Q44" s="57">
        <f>P44*E44</f>
        <v>4.112600504999998</v>
      </c>
      <c r="R44" s="122"/>
      <c r="S44" s="73"/>
    </row>
    <row r="45" spans="1:19" ht="15.75" customHeight="1" thickBot="1">
      <c r="A45" s="23" t="s">
        <v>64</v>
      </c>
      <c r="B45" s="128" t="s">
        <v>84</v>
      </c>
      <c r="C45" s="24"/>
      <c r="D45" s="31"/>
      <c r="E45" s="31"/>
      <c r="F45" s="26">
        <f>SUM(F46:F46)</f>
        <v>1104</v>
      </c>
      <c r="G45" s="33">
        <f t="shared" si="6"/>
        <v>0.006314154645851212</v>
      </c>
      <c r="J45" s="81" t="str">
        <f t="shared" si="5"/>
        <v>5.8</v>
      </c>
      <c r="K45" s="125"/>
      <c r="L45" s="131" t="str">
        <f>B45</f>
        <v>LUMINÁRIAS</v>
      </c>
      <c r="M45" s="132"/>
      <c r="N45" s="132"/>
      <c r="O45" s="122"/>
      <c r="P45" s="123"/>
      <c r="Q45" s="124"/>
      <c r="R45" s="122"/>
      <c r="S45" s="73"/>
    </row>
    <row r="46" spans="1:19" ht="13.5" thickBot="1">
      <c r="A46" s="28" t="s">
        <v>65</v>
      </c>
      <c r="B46" s="28" t="s">
        <v>85</v>
      </c>
      <c r="C46" s="24" t="s">
        <v>13</v>
      </c>
      <c r="D46" s="25">
        <v>12</v>
      </c>
      <c r="E46" s="25">
        <v>92</v>
      </c>
      <c r="F46" s="30">
        <f>D46*E46</f>
        <v>1104</v>
      </c>
      <c r="G46" s="33">
        <f t="shared" si="6"/>
        <v>0.006314154645851212</v>
      </c>
      <c r="I46" s="6" t="e">
        <f>-#REF!*1.4</f>
        <v>#REF!</v>
      </c>
      <c r="J46" s="81" t="str">
        <f t="shared" si="5"/>
        <v>5.8.1</v>
      </c>
      <c r="K46" s="96"/>
      <c r="L46" s="84"/>
      <c r="M46" s="94"/>
      <c r="N46" s="87">
        <f>(M46*$Q$2)+M46</f>
        <v>0</v>
      </c>
      <c r="O46" s="44"/>
      <c r="P46" s="72">
        <f>100%-L46</f>
        <v>1</v>
      </c>
      <c r="Q46" s="57">
        <f>P46*E46</f>
        <v>92</v>
      </c>
      <c r="R46" s="44"/>
      <c r="S46" s="73"/>
    </row>
    <row r="47" spans="1:19" ht="13.5" thickBot="1">
      <c r="A47" s="28" t="s">
        <v>66</v>
      </c>
      <c r="B47" s="28" t="s">
        <v>86</v>
      </c>
      <c r="C47" s="24" t="s">
        <v>13</v>
      </c>
      <c r="D47" s="25">
        <v>3</v>
      </c>
      <c r="E47" s="25">
        <v>72.36</v>
      </c>
      <c r="F47" s="30">
        <f>D47*E47</f>
        <v>217.07999999999998</v>
      </c>
      <c r="G47" s="33">
        <f t="shared" si="6"/>
        <v>0.0012415549732983523</v>
      </c>
      <c r="I47" s="6" t="e">
        <f>-#REF!*1.4</f>
        <v>#REF!</v>
      </c>
      <c r="J47" s="81" t="str">
        <f t="shared" si="5"/>
        <v>5.8.2</v>
      </c>
      <c r="K47" s="96"/>
      <c r="L47" s="85"/>
      <c r="M47" s="95"/>
      <c r="N47" s="88">
        <f>(M47*$Q$2)+M47</f>
        <v>0</v>
      </c>
      <c r="O47" s="44"/>
      <c r="P47" s="70">
        <f>100%-L47</f>
        <v>1</v>
      </c>
      <c r="Q47" s="68">
        <f>P47*E47</f>
        <v>72.36</v>
      </c>
      <c r="R47" s="122"/>
      <c r="S47" s="73"/>
    </row>
    <row r="48" spans="1:19" ht="13.5" customHeight="1" thickBot="1">
      <c r="A48" s="35">
        <v>6</v>
      </c>
      <c r="B48" s="23" t="s">
        <v>87</v>
      </c>
      <c r="C48" s="24"/>
      <c r="D48" s="25"/>
      <c r="E48" s="25"/>
      <c r="F48" s="26">
        <f>F49</f>
        <v>9352.039999999999</v>
      </c>
      <c r="G48" s="33">
        <f t="shared" si="6"/>
        <v>0.05348752428821228</v>
      </c>
      <c r="I48" s="6" t="e">
        <f>-#REF!*1.4</f>
        <v>#REF!</v>
      </c>
      <c r="J48" s="81">
        <f t="shared" si="5"/>
        <v>6</v>
      </c>
      <c r="K48" s="125"/>
      <c r="L48" s="131" t="str">
        <f>B48</f>
        <v>PAREDES E PAÍNES</v>
      </c>
      <c r="M48" s="132"/>
      <c r="N48" s="132"/>
      <c r="O48" s="122"/>
      <c r="P48" s="123"/>
      <c r="Q48" s="124"/>
      <c r="R48" s="122"/>
      <c r="S48" s="73"/>
    </row>
    <row r="49" spans="1:19" ht="21" customHeight="1" thickBot="1">
      <c r="A49" s="34" t="s">
        <v>67</v>
      </c>
      <c r="B49" s="23" t="s">
        <v>88</v>
      </c>
      <c r="C49" s="24"/>
      <c r="D49" s="25"/>
      <c r="E49" s="25"/>
      <c r="F49" s="26">
        <f>SUM(F50:F51)</f>
        <v>9352.039999999999</v>
      </c>
      <c r="G49" s="33">
        <f t="shared" si="6"/>
        <v>0.05348752428821228</v>
      </c>
      <c r="J49" s="81" t="str">
        <f t="shared" si="5"/>
        <v>6.1</v>
      </c>
      <c r="K49" s="125"/>
      <c r="L49" s="131" t="str">
        <f>B49</f>
        <v>ALVENARIA</v>
      </c>
      <c r="M49" s="132"/>
      <c r="N49" s="133"/>
      <c r="O49" s="122"/>
      <c r="P49" s="123"/>
      <c r="Q49" s="124"/>
      <c r="R49" s="122"/>
      <c r="S49" s="73"/>
    </row>
    <row r="50" spans="1:19" ht="26.25" customHeight="1" thickBot="1">
      <c r="A50" s="34" t="s">
        <v>69</v>
      </c>
      <c r="B50" s="28" t="s">
        <v>90</v>
      </c>
      <c r="C50" s="24" t="s">
        <v>15</v>
      </c>
      <c r="D50" s="31">
        <v>191.22</v>
      </c>
      <c r="E50" s="31">
        <v>42</v>
      </c>
      <c r="F50" s="30">
        <f>D50*E50</f>
        <v>8031.24</v>
      </c>
      <c r="G50" s="33">
        <f t="shared" si="6"/>
        <v>0.04593341608509609</v>
      </c>
      <c r="J50" s="81" t="str">
        <f t="shared" si="5"/>
        <v>6.1.1</v>
      </c>
      <c r="K50" s="96">
        <v>87479</v>
      </c>
      <c r="L50" s="83">
        <v>0.665179995</v>
      </c>
      <c r="M50" s="104">
        <v>41.86</v>
      </c>
      <c r="N50" s="86">
        <f>(M50*$Q$2)+M50</f>
        <v>52.325</v>
      </c>
      <c r="O50" s="44"/>
      <c r="P50" s="71">
        <f>100%-L50</f>
        <v>0.334820005</v>
      </c>
      <c r="Q50" s="67">
        <f>P50*E50</f>
        <v>14.062440209999998</v>
      </c>
      <c r="R50" s="44"/>
      <c r="S50" s="73"/>
    </row>
    <row r="51" spans="1:19" ht="18" customHeight="1" thickBot="1">
      <c r="A51" s="28" t="s">
        <v>71</v>
      </c>
      <c r="B51" s="28" t="s">
        <v>91</v>
      </c>
      <c r="C51" s="24" t="s">
        <v>34</v>
      </c>
      <c r="D51" s="31">
        <v>25.4</v>
      </c>
      <c r="E51" s="31">
        <v>52</v>
      </c>
      <c r="F51" s="30">
        <f>D51*E51</f>
        <v>1320.8</v>
      </c>
      <c r="G51" s="33">
        <f t="shared" si="6"/>
        <v>0.007554108203116195</v>
      </c>
      <c r="I51" s="6" t="e">
        <f>-#REF!*1.4</f>
        <v>#REF!</v>
      </c>
      <c r="J51" s="81" t="str">
        <f t="shared" si="5"/>
        <v>6.1.2</v>
      </c>
      <c r="K51" s="96">
        <v>93196</v>
      </c>
      <c r="L51" s="85">
        <v>0.775079439</v>
      </c>
      <c r="M51" s="109">
        <v>68.62</v>
      </c>
      <c r="N51" s="88">
        <f>(M51*$Q$2)+M51</f>
        <v>85.775</v>
      </c>
      <c r="O51" s="44"/>
      <c r="P51" s="70">
        <f>100%-L51</f>
        <v>0.22492056100000002</v>
      </c>
      <c r="Q51" s="68">
        <f>P51*E51</f>
        <v>11.695869172000002</v>
      </c>
      <c r="R51" s="44"/>
      <c r="S51" s="73"/>
    </row>
    <row r="52" spans="1:19" ht="16.5" customHeight="1" thickBot="1">
      <c r="A52" s="23" t="s">
        <v>164</v>
      </c>
      <c r="B52" s="23" t="s">
        <v>92</v>
      </c>
      <c r="C52" s="29"/>
      <c r="D52" s="25"/>
      <c r="E52" s="25"/>
      <c r="F52" s="26">
        <f>SUM(F53)</f>
        <v>571.6675999999999</v>
      </c>
      <c r="G52" s="33">
        <f t="shared" si="6"/>
        <v>0.0032695630728465683</v>
      </c>
      <c r="I52" s="6">
        <f>-E48*1.4</f>
        <v>0</v>
      </c>
      <c r="J52" s="81" t="str">
        <f t="shared" si="5"/>
        <v>7.0</v>
      </c>
      <c r="K52" s="125"/>
      <c r="L52" s="131" t="str">
        <f>B52</f>
        <v>IMPERMEABILIZAÇÕES</v>
      </c>
      <c r="M52" s="132"/>
      <c r="N52" s="132"/>
      <c r="O52" s="122"/>
      <c r="P52" s="123"/>
      <c r="Q52" s="124"/>
      <c r="R52" s="122"/>
      <c r="S52" s="73"/>
    </row>
    <row r="53" spans="1:19" ht="13.5" customHeight="1" thickBot="1">
      <c r="A53" s="28" t="s">
        <v>89</v>
      </c>
      <c r="B53" s="28" t="s">
        <v>94</v>
      </c>
      <c r="C53" s="29" t="s">
        <v>15</v>
      </c>
      <c r="D53" s="31">
        <v>66.94</v>
      </c>
      <c r="E53" s="31">
        <v>8.54</v>
      </c>
      <c r="F53" s="30">
        <f>D53*E53</f>
        <v>571.6675999999999</v>
      </c>
      <c r="G53" s="33">
        <f t="shared" si="6"/>
        <v>0.0032695630728465683</v>
      </c>
      <c r="I53" s="6">
        <f>-E49*1.4</f>
        <v>0</v>
      </c>
      <c r="J53" s="81" t="str">
        <f t="shared" si="5"/>
        <v>7.1.1</v>
      </c>
      <c r="K53" s="96"/>
      <c r="L53" s="61"/>
      <c r="M53" s="111"/>
      <c r="N53" s="52">
        <f>(M53*$Q$2)+M53</f>
        <v>0</v>
      </c>
      <c r="O53" s="44"/>
      <c r="P53" s="77">
        <f>100%-L53</f>
        <v>1</v>
      </c>
      <c r="Q53" s="78">
        <f>P53*E53</f>
        <v>8.54</v>
      </c>
      <c r="R53" s="44"/>
      <c r="S53" s="126"/>
    </row>
    <row r="54" spans="1:19" ht="15" customHeight="1" thickBot="1">
      <c r="A54" s="23" t="s">
        <v>165</v>
      </c>
      <c r="B54" s="23" t="s">
        <v>95</v>
      </c>
      <c r="C54" s="24"/>
      <c r="D54" s="25"/>
      <c r="E54" s="25"/>
      <c r="F54" s="26">
        <f>F55+F57+F60</f>
        <v>16438.2</v>
      </c>
      <c r="G54" s="33">
        <f t="shared" si="6"/>
        <v>0.09401570371325307</v>
      </c>
      <c r="I54" s="6">
        <f>-E50*1.4</f>
        <v>-58.8</v>
      </c>
      <c r="J54" s="81" t="str">
        <f t="shared" si="5"/>
        <v>8.0</v>
      </c>
      <c r="K54" s="125"/>
      <c r="L54" s="131" t="str">
        <f>B54</f>
        <v>ESQUADRIAS</v>
      </c>
      <c r="M54" s="132"/>
      <c r="N54" s="132"/>
      <c r="O54" s="122"/>
      <c r="P54" s="123"/>
      <c r="Q54" s="124"/>
      <c r="R54" s="122"/>
      <c r="S54" s="73"/>
    </row>
    <row r="55" spans="1:19" ht="16.5" customHeight="1" thickBot="1">
      <c r="A55" s="35" t="s">
        <v>93</v>
      </c>
      <c r="B55" s="23" t="s">
        <v>96</v>
      </c>
      <c r="C55" s="24"/>
      <c r="D55" s="25"/>
      <c r="E55" s="25"/>
      <c r="F55" s="26">
        <f>SUM(F56:F56)</f>
        <v>1575</v>
      </c>
      <c r="G55" s="33">
        <f t="shared" si="6"/>
        <v>0.009007965187695342</v>
      </c>
      <c r="I55" s="6" t="e">
        <f>-#REF!*1.4</f>
        <v>#REF!</v>
      </c>
      <c r="J55" s="81" t="str">
        <f t="shared" si="5"/>
        <v>8.1</v>
      </c>
      <c r="K55" s="125"/>
      <c r="L55" s="131" t="str">
        <f>B55</f>
        <v>MADEIRA</v>
      </c>
      <c r="M55" s="132"/>
      <c r="N55" s="132"/>
      <c r="O55" s="122"/>
      <c r="P55" s="123"/>
      <c r="Q55" s="124"/>
      <c r="R55" s="122"/>
      <c r="S55" s="73"/>
    </row>
    <row r="56" spans="1:19" ht="26.25" thickBot="1">
      <c r="A56" s="34" t="s">
        <v>166</v>
      </c>
      <c r="B56" s="28" t="s">
        <v>97</v>
      </c>
      <c r="C56" s="24" t="s">
        <v>13</v>
      </c>
      <c r="D56" s="31">
        <v>3</v>
      </c>
      <c r="E56" s="31">
        <v>525</v>
      </c>
      <c r="F56" s="30">
        <f>D56*E56</f>
        <v>1575</v>
      </c>
      <c r="G56" s="33">
        <f t="shared" si="6"/>
        <v>0.009007965187695342</v>
      </c>
      <c r="I56" s="6">
        <f>-E52*1.4</f>
        <v>0</v>
      </c>
      <c r="J56" s="81" t="str">
        <f t="shared" si="5"/>
        <v>8.1.1</v>
      </c>
      <c r="K56" s="96">
        <v>90824</v>
      </c>
      <c r="L56" s="83">
        <v>0.887803573</v>
      </c>
      <c r="M56" s="104">
        <v>398.17</v>
      </c>
      <c r="N56" s="86">
        <f>(M56*$Q$2)+M56</f>
        <v>497.71250000000003</v>
      </c>
      <c r="O56" s="44"/>
      <c r="P56" s="71">
        <f>100%-L56</f>
        <v>0.11219642699999999</v>
      </c>
      <c r="Q56" s="67">
        <f>P56*F56</f>
        <v>176.709372525</v>
      </c>
      <c r="R56" s="44"/>
      <c r="S56" s="127"/>
    </row>
    <row r="57" spans="1:19" ht="13.5" thickBot="1">
      <c r="A57" s="23" t="s">
        <v>167</v>
      </c>
      <c r="B57" s="23" t="s">
        <v>154</v>
      </c>
      <c r="C57" s="24"/>
      <c r="D57" s="25"/>
      <c r="E57" s="25"/>
      <c r="F57" s="26">
        <f>SUM(F58:F59)</f>
        <v>14323.2</v>
      </c>
      <c r="G57" s="33">
        <f t="shared" si="6"/>
        <v>0.0819192933183479</v>
      </c>
      <c r="I57" s="6">
        <f>-E53*1.4</f>
        <v>-11.955999999999998</v>
      </c>
      <c r="J57" s="81" t="str">
        <f t="shared" si="5"/>
        <v>8.2</v>
      </c>
      <c r="K57" s="125"/>
      <c r="L57" s="131" t="str">
        <f>B57</f>
        <v>JANELAS/VIDRO/ PEITORIS</v>
      </c>
      <c r="M57" s="132"/>
      <c r="N57" s="132"/>
      <c r="O57" s="122"/>
      <c r="P57" s="123"/>
      <c r="Q57" s="124"/>
      <c r="R57" s="122"/>
      <c r="S57" s="73"/>
    </row>
    <row r="58" spans="1:19" ht="13.5" thickBot="1">
      <c r="A58" s="28" t="s">
        <v>168</v>
      </c>
      <c r="B58" s="28" t="s">
        <v>155</v>
      </c>
      <c r="C58" s="29" t="s">
        <v>15</v>
      </c>
      <c r="D58" s="31">
        <v>19.2</v>
      </c>
      <c r="E58" s="31">
        <v>650</v>
      </c>
      <c r="F58" s="30">
        <f>D58*E58</f>
        <v>12480</v>
      </c>
      <c r="G58" s="33">
        <f t="shared" si="6"/>
        <v>0.071377400344405</v>
      </c>
      <c r="I58" s="6">
        <f>-E54*1.4</f>
        <v>0</v>
      </c>
      <c r="J58" s="81" t="str">
        <f t="shared" si="5"/>
        <v>8.2.1</v>
      </c>
      <c r="K58" s="96"/>
      <c r="L58" s="84"/>
      <c r="M58" s="94"/>
      <c r="N58" s="87">
        <f>(M58*$Q$2)+M58</f>
        <v>0</v>
      </c>
      <c r="O58" s="44"/>
      <c r="P58" s="72">
        <f>100%-L58</f>
        <v>1</v>
      </c>
      <c r="Q58" s="57">
        <f>P58*F58</f>
        <v>12480</v>
      </c>
      <c r="R58" s="44"/>
      <c r="S58" s="73"/>
    </row>
    <row r="59" spans="1:19" ht="13.5" thickBot="1">
      <c r="A59" s="28" t="s">
        <v>169</v>
      </c>
      <c r="B59" s="28" t="s">
        <v>156</v>
      </c>
      <c r="C59" s="29" t="s">
        <v>15</v>
      </c>
      <c r="D59" s="31">
        <v>19.2</v>
      </c>
      <c r="E59" s="31">
        <v>96</v>
      </c>
      <c r="F59" s="30">
        <f>D59*E59</f>
        <v>1843.1999999999998</v>
      </c>
      <c r="G59" s="33">
        <f t="shared" si="6"/>
        <v>0.01054189297394289</v>
      </c>
      <c r="I59" s="6" t="e">
        <f>-#REF!*1.4</f>
        <v>#REF!</v>
      </c>
      <c r="J59" s="81" t="str">
        <f t="shared" si="5"/>
        <v>8.2.2</v>
      </c>
      <c r="K59" s="96"/>
      <c r="L59" s="85"/>
      <c r="M59" s="95"/>
      <c r="N59" s="88">
        <f>(M59*$Q$2)+M59</f>
        <v>0</v>
      </c>
      <c r="O59" s="44"/>
      <c r="P59" s="70">
        <f>100%-L59</f>
        <v>1</v>
      </c>
      <c r="Q59" s="68">
        <f>P59*F59</f>
        <v>1843.1999999999998</v>
      </c>
      <c r="R59" s="44"/>
      <c r="S59" s="73"/>
    </row>
    <row r="60" spans="1:19" ht="19.5" customHeight="1" thickBot="1">
      <c r="A60" s="23" t="s">
        <v>170</v>
      </c>
      <c r="B60" s="23" t="s">
        <v>100</v>
      </c>
      <c r="C60" s="24"/>
      <c r="D60" s="25"/>
      <c r="E60" s="25"/>
      <c r="F60" s="26">
        <f>SUM(F61:F62)</f>
        <v>540</v>
      </c>
      <c r="G60" s="33">
        <f t="shared" si="6"/>
        <v>0.0030884452072098318</v>
      </c>
      <c r="J60" s="81" t="str">
        <f t="shared" si="5"/>
        <v>8.3</v>
      </c>
      <c r="K60" s="125"/>
      <c r="L60" s="131" t="str">
        <f>B60</f>
        <v>FERRAGENS PARA ESQUADRIAS DE MADEIRA</v>
      </c>
      <c r="M60" s="132"/>
      <c r="N60" s="132"/>
      <c r="O60" s="122"/>
      <c r="P60" s="123"/>
      <c r="Q60" s="124"/>
      <c r="R60" s="122"/>
      <c r="S60" s="73"/>
    </row>
    <row r="61" spans="1:19" ht="13.5" thickBot="1">
      <c r="A61" s="28" t="s">
        <v>98</v>
      </c>
      <c r="B61" s="28" t="s">
        <v>101</v>
      </c>
      <c r="C61" s="29" t="s">
        <v>13</v>
      </c>
      <c r="D61" s="31">
        <v>3</v>
      </c>
      <c r="E61" s="31">
        <v>126</v>
      </c>
      <c r="F61" s="30">
        <f>D61*E61</f>
        <v>378</v>
      </c>
      <c r="G61" s="33">
        <f t="shared" si="6"/>
        <v>0.002161911645046882</v>
      </c>
      <c r="J61" s="81" t="str">
        <f t="shared" si="5"/>
        <v>9.3.1</v>
      </c>
      <c r="K61" s="96">
        <v>91307</v>
      </c>
      <c r="L61" s="83">
        <v>0.755470981</v>
      </c>
      <c r="M61" s="104">
        <v>55.62</v>
      </c>
      <c r="N61" s="86">
        <f>(M61*$Q$2)+M61</f>
        <v>69.52499999999999</v>
      </c>
      <c r="O61" s="44"/>
      <c r="P61" s="71">
        <f>100%-L61</f>
        <v>0.24452901900000001</v>
      </c>
      <c r="Q61" s="67">
        <f>P61*E61</f>
        <v>30.810656394000002</v>
      </c>
      <c r="R61" s="44"/>
      <c r="S61" s="73"/>
    </row>
    <row r="62" spans="1:19" ht="26.25" thickBot="1">
      <c r="A62" s="28" t="s">
        <v>99</v>
      </c>
      <c r="B62" s="28" t="s">
        <v>102</v>
      </c>
      <c r="C62" s="29" t="s">
        <v>13</v>
      </c>
      <c r="D62" s="31">
        <v>3</v>
      </c>
      <c r="E62" s="31">
        <v>54</v>
      </c>
      <c r="F62" s="30">
        <f>D62*E62</f>
        <v>162</v>
      </c>
      <c r="G62" s="33">
        <f t="shared" si="6"/>
        <v>0.0009265335621629495</v>
      </c>
      <c r="J62" s="81" t="str">
        <f t="shared" si="5"/>
        <v>9.3.2</v>
      </c>
      <c r="K62" s="96">
        <v>100709</v>
      </c>
      <c r="L62" s="85">
        <v>0.443955475</v>
      </c>
      <c r="M62" s="109">
        <v>17.17</v>
      </c>
      <c r="N62" s="88">
        <f>(M62*$Q$2)+M62</f>
        <v>21.462500000000002</v>
      </c>
      <c r="O62" s="44"/>
      <c r="P62" s="70">
        <f>100%-L62</f>
        <v>0.556044525</v>
      </c>
      <c r="Q62" s="68">
        <f>P62*E62</f>
        <v>30.02640435</v>
      </c>
      <c r="R62" s="44"/>
      <c r="S62" s="73"/>
    </row>
    <row r="63" spans="1:19" ht="18.75" customHeight="1" thickBot="1">
      <c r="A63" s="23">
        <v>10</v>
      </c>
      <c r="B63" s="23" t="s">
        <v>103</v>
      </c>
      <c r="C63" s="24"/>
      <c r="D63" s="25"/>
      <c r="E63" s="25"/>
      <c r="F63" s="26">
        <f>F64</f>
        <v>22011.120000000003</v>
      </c>
      <c r="G63" s="33">
        <f t="shared" si="6"/>
        <v>0.1258891445728157</v>
      </c>
      <c r="I63" s="6" t="e">
        <f>-#REF!*1.4</f>
        <v>#REF!</v>
      </c>
      <c r="J63" s="81">
        <f t="shared" si="5"/>
        <v>10</v>
      </c>
      <c r="K63" s="125"/>
      <c r="L63" s="112" t="str">
        <f>B63</f>
        <v>COBERTURA</v>
      </c>
      <c r="M63" s="113"/>
      <c r="N63" s="113"/>
      <c r="O63" s="122"/>
      <c r="P63" s="123"/>
      <c r="Q63" s="124"/>
      <c r="R63" s="122"/>
      <c r="S63" s="73"/>
    </row>
    <row r="64" spans="1:19" ht="21.75" customHeight="1" thickBot="1">
      <c r="A64" s="23" t="s">
        <v>104</v>
      </c>
      <c r="B64" s="23" t="s">
        <v>105</v>
      </c>
      <c r="C64" s="24"/>
      <c r="D64" s="25"/>
      <c r="E64" s="25"/>
      <c r="F64" s="26">
        <f>SUM(F65:F67)</f>
        <v>22011.120000000003</v>
      </c>
      <c r="G64" s="33">
        <f t="shared" si="6"/>
        <v>0.1258891445728157</v>
      </c>
      <c r="I64" s="6">
        <f aca="true" t="shared" si="7" ref="I64:I70">-E60*1.4</f>
        <v>0</v>
      </c>
      <c r="J64" s="81" t="str">
        <f t="shared" si="5"/>
        <v>10.1</v>
      </c>
      <c r="K64" s="125"/>
      <c r="L64" s="112" t="str">
        <f>B64</f>
        <v>TELHAS E ESTRUTURA EM MADEIRA</v>
      </c>
      <c r="M64" s="113" t="s">
        <v>96</v>
      </c>
      <c r="N64" s="113"/>
      <c r="O64" s="122"/>
      <c r="P64" s="123"/>
      <c r="Q64" s="124"/>
      <c r="R64" s="122"/>
      <c r="S64" s="73"/>
    </row>
    <row r="65" spans="1:19" ht="13.5" thickBot="1">
      <c r="A65" s="28" t="s">
        <v>171</v>
      </c>
      <c r="B65" s="28" t="s">
        <v>106</v>
      </c>
      <c r="C65" s="24" t="s">
        <v>15</v>
      </c>
      <c r="D65" s="31">
        <v>194.94</v>
      </c>
      <c r="E65" s="31">
        <v>46</v>
      </c>
      <c r="F65" s="30">
        <f>D65*E65</f>
        <v>8967.24</v>
      </c>
      <c r="G65" s="33">
        <f t="shared" si="6"/>
        <v>0.05128672111092646</v>
      </c>
      <c r="I65" s="6">
        <f t="shared" si="7"/>
        <v>-176.39999999999998</v>
      </c>
      <c r="J65" s="81" t="str">
        <f t="shared" si="5"/>
        <v>10.1.1.</v>
      </c>
      <c r="K65" s="96">
        <v>94446</v>
      </c>
      <c r="L65" s="83">
        <v>0.740882185</v>
      </c>
      <c r="M65" s="104">
        <v>38.91</v>
      </c>
      <c r="N65" s="86">
        <f>(M65*$Q$2)+M65</f>
        <v>48.637499999999996</v>
      </c>
      <c r="O65" s="44"/>
      <c r="P65" s="71">
        <f>100%-L65</f>
        <v>0.259117815</v>
      </c>
      <c r="Q65" s="67">
        <f>P65*E65</f>
        <v>11.91941949</v>
      </c>
      <c r="R65" s="44"/>
      <c r="S65" s="73"/>
    </row>
    <row r="66" spans="1:19" ht="13.5" thickBot="1">
      <c r="A66" s="28" t="s">
        <v>107</v>
      </c>
      <c r="B66" s="28" t="s">
        <v>108</v>
      </c>
      <c r="C66" s="24" t="s">
        <v>34</v>
      </c>
      <c r="D66" s="31">
        <v>22.8</v>
      </c>
      <c r="E66" s="31">
        <v>42</v>
      </c>
      <c r="F66" s="30">
        <f>D66*E66</f>
        <v>957.6</v>
      </c>
      <c r="G66" s="33">
        <f t="shared" si="6"/>
        <v>0.005476842834118768</v>
      </c>
      <c r="I66" s="6">
        <f t="shared" si="7"/>
        <v>-75.6</v>
      </c>
      <c r="J66" s="81" t="str">
        <f t="shared" si="5"/>
        <v>10.1.2</v>
      </c>
      <c r="K66" s="96">
        <v>94221</v>
      </c>
      <c r="L66" s="84">
        <v>0.680290647</v>
      </c>
      <c r="M66" s="110">
        <v>15.09</v>
      </c>
      <c r="N66" s="87">
        <f>(M66*$Q$2)+M66</f>
        <v>18.8625</v>
      </c>
      <c r="O66" s="44"/>
      <c r="P66" s="72">
        <f>100%-L66</f>
        <v>0.31970935300000003</v>
      </c>
      <c r="Q66" s="57">
        <f>P66*E66</f>
        <v>13.427792826000001</v>
      </c>
      <c r="R66" s="44"/>
      <c r="S66" s="73"/>
    </row>
    <row r="67" spans="1:19" ht="17.25" customHeight="1" thickBot="1">
      <c r="A67" s="28" t="s">
        <v>109</v>
      </c>
      <c r="B67" s="28" t="s">
        <v>110</v>
      </c>
      <c r="C67" s="24" t="s">
        <v>15</v>
      </c>
      <c r="D67" s="31">
        <v>194.94</v>
      </c>
      <c r="E67" s="31">
        <v>62</v>
      </c>
      <c r="F67" s="30">
        <f>D67*E67</f>
        <v>12086.28</v>
      </c>
      <c r="G67" s="33">
        <f t="shared" si="6"/>
        <v>0.06912558062777045</v>
      </c>
      <c r="I67" s="6">
        <f t="shared" si="7"/>
        <v>0</v>
      </c>
      <c r="J67" s="81" t="str">
        <f t="shared" si="5"/>
        <v>10.1.3</v>
      </c>
      <c r="K67" s="96"/>
      <c r="L67" s="85"/>
      <c r="M67" s="109"/>
      <c r="N67" s="88">
        <f>(M67*$Q$2)+M67</f>
        <v>0</v>
      </c>
      <c r="O67" s="44"/>
      <c r="P67" s="70">
        <f>100%-L67</f>
        <v>1</v>
      </c>
      <c r="Q67" s="68">
        <f>P67*E67</f>
        <v>62</v>
      </c>
      <c r="R67" s="44"/>
      <c r="S67" s="73"/>
    </row>
    <row r="68" spans="1:19" ht="13.5" thickBot="1">
      <c r="A68" s="28">
        <v>11</v>
      </c>
      <c r="B68" s="23" t="s">
        <v>111</v>
      </c>
      <c r="C68" s="24"/>
      <c r="D68" s="25"/>
      <c r="E68" s="25"/>
      <c r="F68" s="26">
        <f>F69</f>
        <v>18941.4552</v>
      </c>
      <c r="G68" s="33">
        <f t="shared" si="6"/>
        <v>0.10833267875929582</v>
      </c>
      <c r="I68" s="6">
        <f t="shared" si="7"/>
        <v>0</v>
      </c>
      <c r="J68" s="81">
        <f t="shared" si="5"/>
        <v>11</v>
      </c>
      <c r="K68" s="125"/>
      <c r="L68" s="114" t="str">
        <f>B68</f>
        <v>REVESTIMENTO</v>
      </c>
      <c r="M68" s="118"/>
      <c r="N68" s="118"/>
      <c r="O68" s="122"/>
      <c r="P68" s="123"/>
      <c r="Q68" s="124"/>
      <c r="R68" s="122"/>
      <c r="S68" s="73"/>
    </row>
    <row r="69" spans="1:19" ht="13.5" thickBot="1">
      <c r="A69" s="28" t="s">
        <v>172</v>
      </c>
      <c r="B69" s="23" t="s">
        <v>112</v>
      </c>
      <c r="C69" s="24"/>
      <c r="D69" s="25"/>
      <c r="E69" s="25"/>
      <c r="F69" s="26">
        <f>SUM(F70:F74)</f>
        <v>18941.4552</v>
      </c>
      <c r="G69" s="33">
        <f t="shared" si="6"/>
        <v>0.10833267875929582</v>
      </c>
      <c r="I69" s="6">
        <f t="shared" si="7"/>
        <v>-64.39999999999999</v>
      </c>
      <c r="J69" s="81" t="str">
        <f t="shared" si="5"/>
        <v>11.1.</v>
      </c>
      <c r="K69" s="125"/>
      <c r="L69" s="112" t="str">
        <f>B69</f>
        <v>MASSA</v>
      </c>
      <c r="M69" s="113"/>
      <c r="N69" s="113"/>
      <c r="O69" s="122"/>
      <c r="P69" s="123"/>
      <c r="Q69" s="124"/>
      <c r="R69" s="122"/>
      <c r="S69" s="73"/>
    </row>
    <row r="70" spans="1:19" ht="13.5" thickBot="1">
      <c r="A70" s="28" t="s">
        <v>115</v>
      </c>
      <c r="B70" s="28" t="s">
        <v>114</v>
      </c>
      <c r="C70" s="24" t="s">
        <v>15</v>
      </c>
      <c r="D70" s="31">
        <v>382.44</v>
      </c>
      <c r="E70" s="31">
        <v>7.84</v>
      </c>
      <c r="F70" s="30">
        <f>D70*E70</f>
        <v>2998.3296</v>
      </c>
      <c r="G70" s="33">
        <f t="shared" si="6"/>
        <v>0.017148475338435873</v>
      </c>
      <c r="I70" s="6">
        <f t="shared" si="7"/>
        <v>-58.8</v>
      </c>
      <c r="J70" s="81" t="str">
        <f t="shared" si="5"/>
        <v>11.1.2</v>
      </c>
      <c r="K70" s="96"/>
      <c r="L70" s="83"/>
      <c r="M70" s="93"/>
      <c r="N70" s="86">
        <f>(M70*$Q$2)+M70</f>
        <v>0</v>
      </c>
      <c r="O70" s="44"/>
      <c r="P70" s="71">
        <f>100%-L70</f>
        <v>1</v>
      </c>
      <c r="Q70" s="67">
        <f>P70*E70</f>
        <v>7.84</v>
      </c>
      <c r="R70" s="44"/>
      <c r="S70" s="127"/>
    </row>
    <row r="71" spans="1:19" ht="13.5" thickBot="1">
      <c r="A71" s="28" t="s">
        <v>117</v>
      </c>
      <c r="B71" s="28" t="s">
        <v>116</v>
      </c>
      <c r="C71" s="24" t="s">
        <v>15</v>
      </c>
      <c r="D71" s="31">
        <v>132.09</v>
      </c>
      <c r="E71" s="31">
        <v>7.84</v>
      </c>
      <c r="F71" s="30">
        <f>D71*E71</f>
        <v>1035.5856</v>
      </c>
      <c r="G71" s="27"/>
      <c r="I71" s="6" t="e">
        <f>-#REF!*1.4</f>
        <v>#REF!</v>
      </c>
      <c r="J71" s="81" t="str">
        <f t="shared" si="5"/>
        <v>11.1.3</v>
      </c>
      <c r="K71" s="96"/>
      <c r="L71" s="84"/>
      <c r="M71" s="94"/>
      <c r="N71" s="87">
        <f>(M71*$Q$2)+M71</f>
        <v>0</v>
      </c>
      <c r="O71" s="44"/>
      <c r="P71" s="72">
        <f>100%-L71</f>
        <v>1</v>
      </c>
      <c r="Q71" s="57">
        <f>P71*E71</f>
        <v>7.84</v>
      </c>
      <c r="R71" s="44"/>
      <c r="S71" s="126"/>
    </row>
    <row r="72" spans="1:19" ht="26.25" thickBot="1">
      <c r="A72" s="28" t="s">
        <v>119</v>
      </c>
      <c r="B72" s="28" t="s">
        <v>118</v>
      </c>
      <c r="C72" s="24" t="s">
        <v>15</v>
      </c>
      <c r="D72" s="31">
        <v>382.44</v>
      </c>
      <c r="E72" s="31">
        <v>18</v>
      </c>
      <c r="F72" s="30">
        <f>D72*E72</f>
        <v>6883.92</v>
      </c>
      <c r="G72" s="27">
        <f aca="true" t="shared" si="8" ref="G72:G92">F72/$F$93</f>
        <v>0.039371499501510934</v>
      </c>
      <c r="I72" s="6">
        <f aca="true" t="shared" si="9" ref="I72:I77">-E68*1.4</f>
        <v>0</v>
      </c>
      <c r="J72" s="81" t="str">
        <f t="shared" si="5"/>
        <v>11.1.4</v>
      </c>
      <c r="K72" s="96"/>
      <c r="L72" s="84"/>
      <c r="M72" s="94"/>
      <c r="N72" s="87">
        <f>(M72*$Q$2)+M72</f>
        <v>0</v>
      </c>
      <c r="O72" s="44"/>
      <c r="P72" s="72">
        <f>100%-L72</f>
        <v>1</v>
      </c>
      <c r="Q72" s="57">
        <f>P72*E72</f>
        <v>18</v>
      </c>
      <c r="R72" s="44"/>
      <c r="S72" s="126"/>
    </row>
    <row r="73" spans="1:19" ht="26.25" thickBot="1">
      <c r="A73" s="28" t="s">
        <v>121</v>
      </c>
      <c r="B73" s="28" t="s">
        <v>120</v>
      </c>
      <c r="C73" s="24" t="s">
        <v>15</v>
      </c>
      <c r="D73" s="31">
        <v>382.44</v>
      </c>
      <c r="E73" s="31">
        <v>12</v>
      </c>
      <c r="F73" s="30">
        <f>D73*E73</f>
        <v>4589.28</v>
      </c>
      <c r="G73" s="27">
        <f t="shared" si="8"/>
        <v>0.02624766633434062</v>
      </c>
      <c r="I73" s="6">
        <f t="shared" si="9"/>
        <v>0</v>
      </c>
      <c r="J73" s="81" t="str">
        <f t="shared" si="5"/>
        <v>11.1.5</v>
      </c>
      <c r="K73" s="96"/>
      <c r="L73" s="84"/>
      <c r="M73" s="94"/>
      <c r="N73" s="87">
        <f>(M73*$Q$2)+M73</f>
        <v>0</v>
      </c>
      <c r="O73" s="44"/>
      <c r="P73" s="72">
        <f>100%-L73</f>
        <v>1</v>
      </c>
      <c r="Q73" s="57">
        <f>P73*E73</f>
        <v>12</v>
      </c>
      <c r="R73" s="44"/>
      <c r="S73" s="73"/>
    </row>
    <row r="74" spans="1:19" ht="26.25" thickBot="1">
      <c r="A74" s="28" t="s">
        <v>173</v>
      </c>
      <c r="B74" s="28" t="s">
        <v>122</v>
      </c>
      <c r="C74" s="24" t="s">
        <v>15</v>
      </c>
      <c r="D74" s="31">
        <v>132.09</v>
      </c>
      <c r="E74" s="31">
        <v>26</v>
      </c>
      <c r="F74" s="30">
        <f>D74*E74</f>
        <v>3434.34</v>
      </c>
      <c r="G74" s="27">
        <f t="shared" si="8"/>
        <v>0.01964216835727595</v>
      </c>
      <c r="I74" s="6">
        <f t="shared" si="9"/>
        <v>-10.975999999999999</v>
      </c>
      <c r="J74" s="81" t="str">
        <f aca="true" t="shared" si="10" ref="J74:J93">A74</f>
        <v>11.1.6</v>
      </c>
      <c r="K74" s="96"/>
      <c r="L74" s="85"/>
      <c r="M74" s="95"/>
      <c r="N74" s="88">
        <f>(M74*$Q$2)+M74</f>
        <v>0</v>
      </c>
      <c r="O74" s="44"/>
      <c r="P74" s="70">
        <f>100%-L74</f>
        <v>1</v>
      </c>
      <c r="Q74" s="68">
        <f>P74*E74</f>
        <v>26</v>
      </c>
      <c r="R74" s="44"/>
      <c r="S74" s="73"/>
    </row>
    <row r="75" spans="1:19" ht="13.5" thickBot="1">
      <c r="A75" s="23">
        <v>12</v>
      </c>
      <c r="B75" s="23" t="s">
        <v>125</v>
      </c>
      <c r="C75" s="24"/>
      <c r="D75" s="25"/>
      <c r="E75" s="25"/>
      <c r="F75" s="26">
        <f>F81+F76</f>
        <v>24365.835000000003</v>
      </c>
      <c r="G75" s="33">
        <f t="shared" si="8"/>
        <v>0.1393565672692881</v>
      </c>
      <c r="I75" s="6">
        <f t="shared" si="9"/>
        <v>-10.975999999999999</v>
      </c>
      <c r="J75" s="81">
        <f t="shared" si="10"/>
        <v>12</v>
      </c>
      <c r="K75" s="125"/>
      <c r="L75" s="112" t="str">
        <f>B75</f>
        <v>PAVIMENTAÇÃO</v>
      </c>
      <c r="M75" s="113"/>
      <c r="N75" s="113"/>
      <c r="O75" s="122"/>
      <c r="P75" s="123"/>
      <c r="Q75" s="124"/>
      <c r="R75" s="122"/>
      <c r="S75" s="73"/>
    </row>
    <row r="76" spans="1:19" ht="13.5" thickBot="1">
      <c r="A76" s="28" t="s">
        <v>124</v>
      </c>
      <c r="B76" s="23" t="s">
        <v>123</v>
      </c>
      <c r="C76" s="24"/>
      <c r="D76" s="25"/>
      <c r="E76" s="25"/>
      <c r="F76" s="26">
        <f>SUM(F79+F78+F77+F80)</f>
        <v>18701.085000000003</v>
      </c>
      <c r="G76" s="33">
        <f t="shared" si="8"/>
        <v>0.10695791914421053</v>
      </c>
      <c r="I76" s="6">
        <f t="shared" si="9"/>
        <v>-25.2</v>
      </c>
      <c r="J76" s="81" t="str">
        <f t="shared" si="10"/>
        <v>12.1</v>
      </c>
      <c r="K76" s="125"/>
      <c r="L76" s="112" t="str">
        <f>B76</f>
        <v>ACABAMENTO</v>
      </c>
      <c r="M76" s="113"/>
      <c r="N76" s="113"/>
      <c r="O76" s="122"/>
      <c r="P76" s="123"/>
      <c r="Q76" s="124"/>
      <c r="R76" s="122"/>
      <c r="S76" s="73"/>
    </row>
    <row r="77" spans="1:19" ht="13.5" thickBot="1">
      <c r="A77" s="28" t="s">
        <v>113</v>
      </c>
      <c r="B77" s="28" t="s">
        <v>128</v>
      </c>
      <c r="C77" s="29" t="s">
        <v>15</v>
      </c>
      <c r="D77" s="31">
        <v>132.09</v>
      </c>
      <c r="E77" s="31">
        <v>65</v>
      </c>
      <c r="F77" s="30">
        <f>D77*E77</f>
        <v>8585.85</v>
      </c>
      <c r="G77" s="27">
        <f t="shared" si="8"/>
        <v>0.04910542089318988</v>
      </c>
      <c r="I77" s="6">
        <f t="shared" si="9"/>
        <v>-16.799999999999997</v>
      </c>
      <c r="J77" s="81" t="str">
        <f t="shared" si="10"/>
        <v>11.1.1</v>
      </c>
      <c r="K77" s="96">
        <v>95241</v>
      </c>
      <c r="L77" s="83">
        <v>0.607142859</v>
      </c>
      <c r="M77" s="108">
        <v>14.58</v>
      </c>
      <c r="N77" s="86">
        <f>(M77*$Q$2)+M77</f>
        <v>18.225</v>
      </c>
      <c r="O77" s="44"/>
      <c r="P77" s="71">
        <f>100%-L77</f>
        <v>0.392857141</v>
      </c>
      <c r="Q77" s="67">
        <f>P77*E77</f>
        <v>25.535714165</v>
      </c>
      <c r="R77" s="44"/>
      <c r="S77" s="73"/>
    </row>
    <row r="78" spans="1:19" ht="13.5" thickBot="1">
      <c r="A78" s="28" t="s">
        <v>174</v>
      </c>
      <c r="B78" s="28" t="s">
        <v>130</v>
      </c>
      <c r="C78" s="29" t="s">
        <v>15</v>
      </c>
      <c r="D78" s="31">
        <v>132.09</v>
      </c>
      <c r="E78" s="31">
        <v>32</v>
      </c>
      <c r="F78" s="30">
        <f>D78*E78</f>
        <v>4226.88</v>
      </c>
      <c r="G78" s="27">
        <f t="shared" si="8"/>
        <v>0.024174976439724247</v>
      </c>
      <c r="I78" s="6" t="e">
        <f>-#REF!*1.4</f>
        <v>#REF!</v>
      </c>
      <c r="J78" s="81" t="str">
        <f t="shared" si="10"/>
        <v>12.1.3</v>
      </c>
      <c r="K78" s="96">
        <v>87620</v>
      </c>
      <c r="L78" s="84">
        <v>0.662860982</v>
      </c>
      <c r="M78" s="110">
        <v>19.86</v>
      </c>
      <c r="N78" s="87">
        <f>(M78*$Q$2)+M78</f>
        <v>24.825</v>
      </c>
      <c r="O78" s="44"/>
      <c r="P78" s="72">
        <f>100%-L78</f>
        <v>0.337139018</v>
      </c>
      <c r="Q78" s="57">
        <f>P78*E78</f>
        <v>10.788448576</v>
      </c>
      <c r="R78" s="44"/>
      <c r="S78" s="73"/>
    </row>
    <row r="79" spans="1:19" ht="26.25" thickBot="1">
      <c r="A79" s="28" t="s">
        <v>175</v>
      </c>
      <c r="B79" s="28" t="s">
        <v>131</v>
      </c>
      <c r="C79" s="24" t="s">
        <v>15</v>
      </c>
      <c r="D79" s="25">
        <v>132.09</v>
      </c>
      <c r="E79" s="25">
        <v>39.5</v>
      </c>
      <c r="F79" s="30">
        <f>D79*E79</f>
        <v>5217.555</v>
      </c>
      <c r="G79" s="27">
        <f t="shared" si="8"/>
        <v>0.02984098654278462</v>
      </c>
      <c r="I79" s="6" t="e">
        <f>-#REF!*1.4</f>
        <v>#REF!</v>
      </c>
      <c r="J79" s="81" t="str">
        <f t="shared" si="10"/>
        <v>12.1.4</v>
      </c>
      <c r="K79" s="96">
        <v>87248</v>
      </c>
      <c r="L79" s="61">
        <v>0.829528536</v>
      </c>
      <c r="M79" s="111">
        <v>33.48</v>
      </c>
      <c r="N79" s="88">
        <f>(M79*$Q$2)+M79</f>
        <v>41.849999999999994</v>
      </c>
      <c r="O79" s="44"/>
      <c r="P79" s="70">
        <f>100%-L79</f>
        <v>0.17047146400000002</v>
      </c>
      <c r="Q79" s="68">
        <f>P79*E79</f>
        <v>6.733622828000001</v>
      </c>
      <c r="R79" s="44"/>
      <c r="S79" s="73"/>
    </row>
    <row r="80" spans="1:19" ht="13.5" thickBot="1">
      <c r="A80" s="28" t="s">
        <v>176</v>
      </c>
      <c r="B80" s="28" t="s">
        <v>161</v>
      </c>
      <c r="C80" s="24" t="s">
        <v>34</v>
      </c>
      <c r="D80" s="31">
        <v>78</v>
      </c>
      <c r="E80" s="31">
        <v>8.6</v>
      </c>
      <c r="F80" s="30">
        <f>D80*E80</f>
        <v>670.8</v>
      </c>
      <c r="G80" s="27">
        <f t="shared" si="8"/>
        <v>0.0038365352685117682</v>
      </c>
      <c r="J80" s="81" t="str">
        <f t="shared" si="10"/>
        <v>12.1.5</v>
      </c>
      <c r="K80" s="96">
        <v>95241</v>
      </c>
      <c r="L80" s="83">
        <v>0.607142859</v>
      </c>
      <c r="M80" s="108">
        <v>14.58</v>
      </c>
      <c r="N80" s="86">
        <f>(M80*$Q$2)+M80</f>
        <v>18.225</v>
      </c>
      <c r="O80" s="44"/>
      <c r="P80" s="71">
        <f>100%-L80</f>
        <v>0.392857141</v>
      </c>
      <c r="Q80" s="67">
        <f>P80*E80</f>
        <v>3.3785714126</v>
      </c>
      <c r="R80" s="44"/>
      <c r="S80" s="73"/>
    </row>
    <row r="81" spans="1:19" ht="13.5" customHeight="1" thickBot="1">
      <c r="A81" s="23" t="s">
        <v>177</v>
      </c>
      <c r="B81" s="23" t="s">
        <v>159</v>
      </c>
      <c r="C81" s="24"/>
      <c r="D81" s="25"/>
      <c r="E81" s="25"/>
      <c r="F81" s="26">
        <f>SUM(F82)</f>
        <v>5664.75</v>
      </c>
      <c r="G81" s="33">
        <f t="shared" si="8"/>
        <v>0.03239864812507758</v>
      </c>
      <c r="J81" s="81" t="str">
        <f t="shared" si="10"/>
        <v>12.2</v>
      </c>
      <c r="K81" s="125"/>
      <c r="L81" s="131" t="str">
        <f>B81</f>
        <v>CALÇADA ENTORNO DA OBRA</v>
      </c>
      <c r="M81" s="132"/>
      <c r="N81" s="132"/>
      <c r="O81" s="122"/>
      <c r="P81" s="123"/>
      <c r="Q81" s="124"/>
      <c r="R81" s="122"/>
      <c r="S81" s="73"/>
    </row>
    <row r="82" spans="1:19" ht="13.5" thickBot="1">
      <c r="A82" s="28" t="s">
        <v>178</v>
      </c>
      <c r="B82" s="28" t="s">
        <v>160</v>
      </c>
      <c r="C82" s="24" t="s">
        <v>15</v>
      </c>
      <c r="D82" s="25">
        <v>87.15</v>
      </c>
      <c r="E82" s="25">
        <v>65</v>
      </c>
      <c r="F82" s="30">
        <f>D82*E82</f>
        <v>5664.75</v>
      </c>
      <c r="G82" s="27">
        <f t="shared" si="8"/>
        <v>0.03239864812507758</v>
      </c>
      <c r="I82" s="6">
        <f>-E76*1.4</f>
        <v>0</v>
      </c>
      <c r="J82" s="81" t="str">
        <f t="shared" si="10"/>
        <v>12.2.1</v>
      </c>
      <c r="K82" s="96"/>
      <c r="L82" s="61"/>
      <c r="M82" s="92"/>
      <c r="N82" s="52">
        <f>(M82*$Q$2)+M82</f>
        <v>0</v>
      </c>
      <c r="O82" s="44"/>
      <c r="P82" s="77">
        <f>100%-L82</f>
        <v>1</v>
      </c>
      <c r="Q82" s="78">
        <f>P82*E82</f>
        <v>65</v>
      </c>
      <c r="R82" s="44"/>
      <c r="S82" s="73"/>
    </row>
    <row r="83" spans="1:19" ht="13.5" thickBot="1">
      <c r="A83" s="28">
        <v>13</v>
      </c>
      <c r="B83" s="23" t="s">
        <v>134</v>
      </c>
      <c r="C83" s="24"/>
      <c r="D83" s="25"/>
      <c r="E83" s="25"/>
      <c r="F83" s="26">
        <f>F87+F84</f>
        <v>14346.1071</v>
      </c>
      <c r="G83" s="33">
        <f t="shared" si="8"/>
        <v>0.08205030687984062</v>
      </c>
      <c r="J83" s="81">
        <f t="shared" si="10"/>
        <v>13</v>
      </c>
      <c r="K83" s="125"/>
      <c r="L83" s="112" t="str">
        <f>B83</f>
        <v>PINTURAS</v>
      </c>
      <c r="M83" s="113"/>
      <c r="N83" s="113"/>
      <c r="O83" s="122"/>
      <c r="P83" s="123"/>
      <c r="Q83" s="124"/>
      <c r="R83" s="122"/>
      <c r="S83" s="73"/>
    </row>
    <row r="84" spans="1:19" ht="17.25" customHeight="1" thickBot="1">
      <c r="A84" s="23" t="s">
        <v>126</v>
      </c>
      <c r="B84" s="23" t="s">
        <v>135</v>
      </c>
      <c r="C84" s="24"/>
      <c r="D84" s="25"/>
      <c r="E84" s="25"/>
      <c r="F84" s="26">
        <f>SUM(F85:F86)</f>
        <v>11870.2071</v>
      </c>
      <c r="G84" s="33">
        <f t="shared" si="8"/>
        <v>0.06788978560478355</v>
      </c>
      <c r="I84" s="6">
        <f>-E79*1.4</f>
        <v>-55.3</v>
      </c>
      <c r="J84" s="81" t="str">
        <f t="shared" si="10"/>
        <v>13.1</v>
      </c>
      <c r="K84" s="125"/>
      <c r="L84" s="112" t="str">
        <f>B84</f>
        <v>ACRÍLICA</v>
      </c>
      <c r="M84" s="113"/>
      <c r="N84" s="113"/>
      <c r="O84" s="122"/>
      <c r="P84" s="123"/>
      <c r="Q84" s="124"/>
      <c r="R84" s="122"/>
      <c r="S84" s="73"/>
    </row>
    <row r="85" spans="1:19" ht="26.25" thickBot="1">
      <c r="A85" s="28" t="s">
        <v>127</v>
      </c>
      <c r="B85" s="28" t="s">
        <v>137</v>
      </c>
      <c r="C85" s="24" t="s">
        <v>15</v>
      </c>
      <c r="D85" s="25">
        <v>132.09</v>
      </c>
      <c r="E85" s="25">
        <v>23.07</v>
      </c>
      <c r="F85" s="30">
        <f>D85*E85</f>
        <v>3047.3163</v>
      </c>
      <c r="G85" s="27">
        <f t="shared" si="8"/>
        <v>0.0174286470770137</v>
      </c>
      <c r="I85" s="6">
        <f>-E81*1.4</f>
        <v>0</v>
      </c>
      <c r="J85" s="81" t="str">
        <f t="shared" si="10"/>
        <v>13.1.1</v>
      </c>
      <c r="K85" s="96"/>
      <c r="L85" s="83"/>
      <c r="M85" s="93"/>
      <c r="N85" s="86">
        <f>(M85*$Q$2)+M85</f>
        <v>0</v>
      </c>
      <c r="O85" s="44"/>
      <c r="P85" s="71">
        <f>100%-L85</f>
        <v>1</v>
      </c>
      <c r="Q85" s="67">
        <f>P85*E85</f>
        <v>23.07</v>
      </c>
      <c r="R85" s="44"/>
      <c r="S85" s="73"/>
    </row>
    <row r="86" spans="1:19" ht="26.25" thickBot="1">
      <c r="A86" s="28" t="s">
        <v>129</v>
      </c>
      <c r="B86" s="28" t="s">
        <v>138</v>
      </c>
      <c r="C86" s="24" t="s">
        <v>15</v>
      </c>
      <c r="D86" s="25">
        <v>382.44</v>
      </c>
      <c r="E86" s="25">
        <v>23.07</v>
      </c>
      <c r="F86" s="30">
        <f>D86*E86</f>
        <v>8822.8908</v>
      </c>
      <c r="G86" s="27">
        <f t="shared" si="8"/>
        <v>0.050461138527769844</v>
      </c>
      <c r="I86" s="6" t="e">
        <f>-#REF!*1.4</f>
        <v>#REF!</v>
      </c>
      <c r="J86" s="81" t="str">
        <f t="shared" si="10"/>
        <v>13.1.2</v>
      </c>
      <c r="K86" s="96"/>
      <c r="L86" s="85"/>
      <c r="M86" s="95"/>
      <c r="N86" s="88">
        <f>(M86*$Q$2)+M86</f>
        <v>0</v>
      </c>
      <c r="O86" s="44"/>
      <c r="P86" s="70">
        <f>100%-L86</f>
        <v>1</v>
      </c>
      <c r="Q86" s="68">
        <f>P86*E86</f>
        <v>23.07</v>
      </c>
      <c r="R86" s="44"/>
      <c r="S86" s="73"/>
    </row>
    <row r="87" spans="1:19" ht="13.5" thickBot="1">
      <c r="A87" s="23" t="s">
        <v>132</v>
      </c>
      <c r="B87" s="23" t="s">
        <v>139</v>
      </c>
      <c r="C87" s="24"/>
      <c r="D87" s="25"/>
      <c r="E87" s="25"/>
      <c r="F87" s="26">
        <f>SUM(F89+F88)</f>
        <v>2475.9</v>
      </c>
      <c r="G87" s="33">
        <f t="shared" si="8"/>
        <v>0.014160521275057078</v>
      </c>
      <c r="I87" s="6">
        <f>-E83*1.4</f>
        <v>0</v>
      </c>
      <c r="J87" s="81" t="str">
        <f t="shared" si="10"/>
        <v>13.2</v>
      </c>
      <c r="K87" s="125"/>
      <c r="L87" s="131" t="str">
        <f>B87</f>
        <v>ESMALTE</v>
      </c>
      <c r="M87" s="132"/>
      <c r="N87" s="132"/>
      <c r="O87" s="122"/>
      <c r="P87" s="123"/>
      <c r="Q87" s="124"/>
      <c r="R87" s="122"/>
      <c r="S87" s="73"/>
    </row>
    <row r="88" spans="1:19" ht="27.75" customHeight="1" thickBot="1">
      <c r="A88" s="28" t="s">
        <v>133</v>
      </c>
      <c r="B88" s="28" t="s">
        <v>140</v>
      </c>
      <c r="C88" s="24" t="s">
        <v>15</v>
      </c>
      <c r="D88" s="31">
        <v>10.08</v>
      </c>
      <c r="E88" s="31">
        <v>26.3</v>
      </c>
      <c r="F88" s="30">
        <f>D88*E88</f>
        <v>265.104</v>
      </c>
      <c r="G88" s="27">
        <f t="shared" si="8"/>
        <v>0.00151622070039288</v>
      </c>
      <c r="I88" s="6">
        <f>-E84*1.4</f>
        <v>0</v>
      </c>
      <c r="J88" s="81" t="str">
        <f t="shared" si="10"/>
        <v>13.2.1</v>
      </c>
      <c r="K88" s="96"/>
      <c r="L88" s="61"/>
      <c r="M88" s="92"/>
      <c r="N88" s="52">
        <f>(M88*$Q$2)+M88</f>
        <v>0</v>
      </c>
      <c r="O88" s="44"/>
      <c r="P88" s="77">
        <f>100%-L88</f>
        <v>1</v>
      </c>
      <c r="Q88" s="78">
        <f>P88*E88</f>
        <v>26.3</v>
      </c>
      <c r="R88" s="44"/>
      <c r="S88" s="73"/>
    </row>
    <row r="89" spans="1:19" ht="27.75" customHeight="1" thickBot="1">
      <c r="A89" s="28" t="s">
        <v>179</v>
      </c>
      <c r="B89" s="28" t="s">
        <v>162</v>
      </c>
      <c r="C89" s="24" t="s">
        <v>15</v>
      </c>
      <c r="D89" s="25">
        <v>78.12</v>
      </c>
      <c r="E89" s="25">
        <v>28.3</v>
      </c>
      <c r="F89" s="30">
        <f>D89*E89</f>
        <v>2210.7960000000003</v>
      </c>
      <c r="G89" s="27">
        <f t="shared" si="8"/>
        <v>0.0126443005746642</v>
      </c>
      <c r="J89" s="81" t="str">
        <f t="shared" si="10"/>
        <v>13.2.2</v>
      </c>
      <c r="K89" s="96"/>
      <c r="L89" s="61"/>
      <c r="M89" s="92"/>
      <c r="N89" s="52">
        <f>(M89*$Q$2)+M89</f>
        <v>0</v>
      </c>
      <c r="O89" s="44"/>
      <c r="P89" s="77">
        <f>100%-L89</f>
        <v>1</v>
      </c>
      <c r="Q89" s="78">
        <f>P89*E89</f>
        <v>28.3</v>
      </c>
      <c r="R89" s="44"/>
      <c r="S89" s="73"/>
    </row>
    <row r="90" spans="1:19" ht="13.5" thickBot="1">
      <c r="A90" s="23">
        <v>14</v>
      </c>
      <c r="B90" s="23" t="s">
        <v>141</v>
      </c>
      <c r="C90" s="24"/>
      <c r="D90" s="25"/>
      <c r="E90" s="25"/>
      <c r="F90" s="26">
        <f>SUM(F91)</f>
        <v>602.79</v>
      </c>
      <c r="G90" s="33">
        <f t="shared" si="8"/>
        <v>0.003447562752692619</v>
      </c>
      <c r="I90" s="6" t="e">
        <f>-#REF!*1.4</f>
        <v>#REF!</v>
      </c>
      <c r="J90" s="81">
        <f t="shared" si="10"/>
        <v>14</v>
      </c>
      <c r="K90" s="125"/>
      <c r="L90" s="131" t="str">
        <f>B90</f>
        <v>LIMPEZA DA OBRA</v>
      </c>
      <c r="M90" s="132"/>
      <c r="N90" s="132"/>
      <c r="O90" s="122"/>
      <c r="P90" s="123"/>
      <c r="Q90" s="124"/>
      <c r="R90" s="122"/>
      <c r="S90" s="73"/>
    </row>
    <row r="91" spans="1:19" ht="13.5" thickBot="1">
      <c r="A91" s="28" t="s">
        <v>180</v>
      </c>
      <c r="B91" s="23" t="s">
        <v>142</v>
      </c>
      <c r="C91" s="24"/>
      <c r="D91" s="25"/>
      <c r="E91" s="25"/>
      <c r="F91" s="26">
        <f>SUM(F92)</f>
        <v>602.79</v>
      </c>
      <c r="G91" s="33">
        <f t="shared" si="8"/>
        <v>0.003447562752692619</v>
      </c>
      <c r="I91" s="6">
        <f>-E86*1.4</f>
        <v>-32.298</v>
      </c>
      <c r="J91" s="81" t="str">
        <f>A91</f>
        <v>14.1</v>
      </c>
      <c r="K91" s="125"/>
      <c r="L91" s="131" t="str">
        <f>B91</f>
        <v>LIMPEZA</v>
      </c>
      <c r="M91" s="132"/>
      <c r="N91" s="132"/>
      <c r="O91" s="122"/>
      <c r="P91" s="123"/>
      <c r="Q91" s="124"/>
      <c r="R91" s="122"/>
      <c r="S91" s="73"/>
    </row>
    <row r="92" spans="1:19" ht="13.5" thickBot="1">
      <c r="A92" s="28" t="s">
        <v>136</v>
      </c>
      <c r="B92" s="28" t="s">
        <v>143</v>
      </c>
      <c r="C92" s="24" t="s">
        <v>15</v>
      </c>
      <c r="D92" s="25">
        <v>200.93</v>
      </c>
      <c r="E92" s="25">
        <v>3</v>
      </c>
      <c r="F92" s="30">
        <f>D92*E92</f>
        <v>602.79</v>
      </c>
      <c r="G92" s="27">
        <f t="shared" si="8"/>
        <v>0.003447562752692619</v>
      </c>
      <c r="I92" s="6">
        <f>-E87*1.4</f>
        <v>0</v>
      </c>
      <c r="J92" s="81" t="str">
        <f t="shared" si="10"/>
        <v>14.1.1</v>
      </c>
      <c r="K92" s="96"/>
      <c r="L92" s="61">
        <v>0.3</v>
      </c>
      <c r="M92" s="92"/>
      <c r="N92" s="52">
        <f>(M92*$Q$2)+M92</f>
        <v>0</v>
      </c>
      <c r="O92" s="44"/>
      <c r="P92" s="77">
        <f>100%-L92</f>
        <v>0.7</v>
      </c>
      <c r="Q92" s="78">
        <f>P92*E92</f>
        <v>2.0999999999999996</v>
      </c>
      <c r="R92" s="44"/>
      <c r="S92" s="73"/>
    </row>
    <row r="93" spans="1:19" ht="26.25" thickBot="1">
      <c r="A93" s="23"/>
      <c r="B93" s="23" t="s">
        <v>144</v>
      </c>
      <c r="C93" s="24"/>
      <c r="D93" s="25"/>
      <c r="E93" s="25"/>
      <c r="F93" s="26">
        <f>F9+F14+F18+F25+F30+F48+F52+F54+F63+F68+F75+F83+F90</f>
        <v>174845.2583</v>
      </c>
      <c r="G93" s="26">
        <v>100</v>
      </c>
      <c r="I93" s="6" t="e">
        <f>-#REF!*1.4</f>
        <v>#REF!</v>
      </c>
      <c r="J93" s="81">
        <f t="shared" si="10"/>
        <v>0</v>
      </c>
      <c r="K93" s="23" t="s">
        <v>144</v>
      </c>
      <c r="L93" s="63"/>
      <c r="M93" s="129">
        <f>C90</f>
        <v>0</v>
      </c>
      <c r="N93" s="130"/>
      <c r="O93" s="130"/>
      <c r="P93" s="115"/>
      <c r="Q93" s="75"/>
      <c r="R93" s="76"/>
      <c r="S93" s="115"/>
    </row>
    <row r="94" spans="1:19" ht="26.25" customHeight="1" thickBot="1">
      <c r="A94" s="36"/>
      <c r="B94" s="9" t="s">
        <v>185</v>
      </c>
      <c r="D94" s="143"/>
      <c r="E94" s="142" t="s">
        <v>186</v>
      </c>
      <c r="F94" s="26">
        <v>61195.84</v>
      </c>
      <c r="I94" s="6">
        <f>-E91*1.4</f>
        <v>0</v>
      </c>
      <c r="J94" s="82"/>
      <c r="K94" s="63"/>
      <c r="L94" s="129"/>
      <c r="M94" s="130"/>
      <c r="N94" s="130"/>
      <c r="O94" s="115"/>
      <c r="P94" s="75"/>
      <c r="Q94" s="76"/>
      <c r="R94" s="115"/>
      <c r="S94" s="73"/>
    </row>
    <row r="95" spans="1:9" ht="23.25" customHeight="1">
      <c r="A95" s="10"/>
      <c r="B95" s="9" t="s">
        <v>152</v>
      </c>
      <c r="D95" s="144"/>
      <c r="E95" s="145" t="s">
        <v>187</v>
      </c>
      <c r="F95" s="26">
        <v>113649.42</v>
      </c>
      <c r="I95" s="6">
        <f>-E92*1.4</f>
        <v>-4.199999999999999</v>
      </c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</sheetData>
  <sheetProtection selectLockedCells="1" selectUnlockedCells="1"/>
  <mergeCells count="32">
    <mergeCell ref="L26:N26"/>
    <mergeCell ref="L3:R4"/>
    <mergeCell ref="L5:N5"/>
    <mergeCell ref="L30:N30"/>
    <mergeCell ref="L31:N31"/>
    <mergeCell ref="L14:N14"/>
    <mergeCell ref="L8:N8"/>
    <mergeCell ref="L9:N9"/>
    <mergeCell ref="L13:N13"/>
    <mergeCell ref="L18:N18"/>
    <mergeCell ref="L19:N19"/>
    <mergeCell ref="L23:N23"/>
    <mergeCell ref="L25:N25"/>
    <mergeCell ref="L55:N55"/>
    <mergeCell ref="L57:N57"/>
    <mergeCell ref="L91:N91"/>
    <mergeCell ref="M93:O93"/>
    <mergeCell ref="L33:N33"/>
    <mergeCell ref="L36:N36"/>
    <mergeCell ref="L40:N40"/>
    <mergeCell ref="L60:N60"/>
    <mergeCell ref="L43:N43"/>
    <mergeCell ref="L94:N94"/>
    <mergeCell ref="L87:N87"/>
    <mergeCell ref="L90:N90"/>
    <mergeCell ref="L38:N38"/>
    <mergeCell ref="L45:N45"/>
    <mergeCell ref="L48:N48"/>
    <mergeCell ref="L49:N49"/>
    <mergeCell ref="L54:N54"/>
    <mergeCell ref="L81:N81"/>
    <mergeCell ref="L52:N52"/>
  </mergeCells>
  <printOptions horizontalCentered="1"/>
  <pageMargins left="0.5118055555555555" right="0.5118055555555555" top="0.5118055555555555" bottom="0.511805555555555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 construtora</dc:creator>
  <cp:keywords/>
  <dc:description/>
  <cp:lastModifiedBy>GERALDO</cp:lastModifiedBy>
  <dcterms:created xsi:type="dcterms:W3CDTF">2021-07-30T12:31:44Z</dcterms:created>
  <dcterms:modified xsi:type="dcterms:W3CDTF">2021-10-20T11:30:20Z</dcterms:modified>
  <cp:category/>
  <cp:version/>
  <cp:contentType/>
  <cp:contentStatus/>
</cp:coreProperties>
</file>